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rbeiten\Sammlung\Excel\"/>
    </mc:Choice>
  </mc:AlternateContent>
  <bookViews>
    <workbookView xWindow="32382" yWindow="0" windowWidth="17832" windowHeight="6360"/>
  </bookViews>
  <sheets>
    <sheet name="Vergleich" sheetId="1" r:id="rId1"/>
    <sheet name="Erläuterungen" sheetId="3" r:id="rId2"/>
    <sheet name="Tabelle2" sheetId="2" state="hidden" r:id="rId3"/>
  </sheets>
  <definedNames>
    <definedName name="_xlnm.Print_Area" localSheetId="0">Vergleich!$A$1:$L$47</definedName>
    <definedName name="Entgeltgruppen">Vergleich!$A$52:$A$101</definedName>
    <definedName name="West_oder_Ost?">Vergleich!$I$51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4" i="1"/>
  <c r="I2" i="1"/>
  <c r="B30" i="1" l="1"/>
  <c r="C30" i="1"/>
  <c r="D30" i="1"/>
  <c r="E30" i="1"/>
  <c r="F30" i="1"/>
  <c r="G30" i="1"/>
  <c r="B47" i="1"/>
  <c r="C47" i="1"/>
  <c r="D47" i="1"/>
  <c r="E47" i="1"/>
  <c r="G47" i="1"/>
  <c r="F47" i="1"/>
  <c r="G50" i="1" l="1"/>
  <c r="F50" i="1"/>
  <c r="E50" i="1"/>
  <c r="D50" i="1"/>
  <c r="C50" i="1"/>
  <c r="B50" i="1"/>
  <c r="G49" i="1"/>
  <c r="F49" i="1"/>
  <c r="E49" i="1"/>
  <c r="D49" i="1"/>
  <c r="C49" i="1"/>
  <c r="B49" i="1"/>
  <c r="A5" i="1"/>
  <c r="G5" i="1" s="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B52" i="1"/>
  <c r="B53" i="1"/>
  <c r="B54" i="1"/>
  <c r="B55" i="1"/>
  <c r="B56" i="1"/>
  <c r="B57" i="1"/>
  <c r="B58" i="1"/>
  <c r="B59" i="1"/>
  <c r="B60" i="1"/>
  <c r="B61" i="1"/>
  <c r="B62" i="1"/>
  <c r="B63" i="1"/>
  <c r="B64" i="1"/>
  <c r="B65" i="1"/>
  <c r="B66" i="1"/>
  <c r="B67" i="1"/>
  <c r="B68" i="1"/>
  <c r="B69" i="1"/>
  <c r="B70" i="1"/>
  <c r="B71" i="1"/>
  <c r="H49" i="1" s="1"/>
  <c r="H9" i="1" s="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C100" i="1"/>
  <c r="B101" i="1"/>
  <c r="C101" i="1"/>
  <c r="H50" i="1" l="1"/>
  <c r="H13" i="1" s="1"/>
  <c r="B13" i="1"/>
  <c r="D13" i="1"/>
  <c r="F9" i="1"/>
  <c r="E9" i="1"/>
  <c r="G13" i="1"/>
  <c r="C13" i="1"/>
  <c r="B9" i="1"/>
  <c r="D9" i="1"/>
  <c r="F13" i="1"/>
  <c r="G9" i="1"/>
  <c r="C9" i="1"/>
  <c r="E13" i="1"/>
  <c r="H33" i="1" l="1"/>
  <c r="I33" i="1" s="1"/>
  <c r="H16" i="1"/>
  <c r="I16" i="1" s="1"/>
  <c r="H20" i="1"/>
  <c r="I20" i="1" s="1"/>
  <c r="H36" i="1"/>
  <c r="I36" i="1" s="1"/>
  <c r="A32" i="1"/>
  <c r="H23" i="1" l="1"/>
  <c r="I23" i="1" s="1"/>
  <c r="H26" i="1"/>
  <c r="I26" i="1" s="1"/>
  <c r="H22" i="1"/>
  <c r="I22" i="1" s="1"/>
  <c r="H18" i="1"/>
  <c r="I18" i="1" s="1"/>
  <c r="H27" i="1"/>
  <c r="I27" i="1" s="1"/>
  <c r="H19" i="1"/>
  <c r="I19" i="1" s="1"/>
  <c r="H29" i="1"/>
  <c r="I29" i="1" s="1"/>
  <c r="H25" i="1"/>
  <c r="I25" i="1" s="1"/>
  <c r="H21" i="1"/>
  <c r="I21" i="1" s="1"/>
  <c r="H17" i="1"/>
  <c r="I17" i="1" s="1"/>
  <c r="H28" i="1"/>
  <c r="I28" i="1" s="1"/>
  <c r="H24" i="1"/>
  <c r="I24" i="1" s="1"/>
  <c r="H43" i="1"/>
  <c r="I43" i="1" s="1"/>
  <c r="H39" i="1"/>
  <c r="I39" i="1" s="1"/>
  <c r="H46" i="1"/>
  <c r="I46" i="1" s="1"/>
  <c r="H42" i="1"/>
  <c r="I42" i="1" s="1"/>
  <c r="H38" i="1"/>
  <c r="I38" i="1" s="1"/>
  <c r="H34" i="1"/>
  <c r="I34" i="1" s="1"/>
  <c r="H45" i="1"/>
  <c r="I45" i="1" s="1"/>
  <c r="H41" i="1"/>
  <c r="I41" i="1" s="1"/>
  <c r="H37" i="1"/>
  <c r="I37" i="1" s="1"/>
  <c r="H35" i="1"/>
  <c r="I35" i="1" s="1"/>
  <c r="H44" i="1"/>
  <c r="I44" i="1" s="1"/>
  <c r="H40" i="1"/>
  <c r="I40" i="1" s="1"/>
  <c r="A15" i="1"/>
  <c r="J36" i="1" l="1"/>
  <c r="J33" i="1"/>
  <c r="J34" i="1"/>
  <c r="J35" i="1"/>
  <c r="K33" i="1" l="1"/>
  <c r="K36" i="1"/>
  <c r="K34" i="1"/>
  <c r="K35" i="1"/>
  <c r="J39" i="1"/>
  <c r="J40" i="1"/>
  <c r="J44" i="1"/>
  <c r="J46" i="1"/>
  <c r="J45" i="1"/>
  <c r="J37" i="1"/>
  <c r="J41" i="1"/>
  <c r="J43" i="1"/>
  <c r="J42" i="1"/>
  <c r="J38" i="1"/>
  <c r="K40" i="1" l="1"/>
  <c r="K46" i="1"/>
  <c r="K41" i="1"/>
  <c r="K39" i="1"/>
  <c r="K37" i="1"/>
  <c r="K44" i="1"/>
  <c r="K42" i="1"/>
  <c r="K45" i="1"/>
  <c r="K38" i="1"/>
  <c r="K43" i="1"/>
</calcChain>
</file>

<file path=xl/sharedStrings.xml><?xml version="1.0" encoding="utf-8"?>
<sst xmlns="http://schemas.openxmlformats.org/spreadsheetml/2006/main" count="207" uniqueCount="125">
  <si>
    <t>P 8</t>
  </si>
  <si>
    <t>Stufe</t>
  </si>
  <si>
    <t>Monate in 2018</t>
  </si>
  <si>
    <t>Monate in 2019</t>
  </si>
  <si>
    <t>Monate in 2020</t>
  </si>
  <si>
    <t>Monate in 2021</t>
  </si>
  <si>
    <t>Monate in 2022</t>
  </si>
  <si>
    <t>Monate in 2023</t>
  </si>
  <si>
    <t>Monate in 2024</t>
  </si>
  <si>
    <t>Monate in 2025</t>
  </si>
  <si>
    <t>Monate in 2026</t>
  </si>
  <si>
    <t>Monate in 2027</t>
  </si>
  <si>
    <t>Monate in 2028</t>
  </si>
  <si>
    <t>Monate in 2029</t>
  </si>
  <si>
    <t>Monate in 2030</t>
  </si>
  <si>
    <t>P 7</t>
  </si>
  <si>
    <t>unverändert</t>
  </si>
  <si>
    <t>Höhergruppierung? Besser erst "vorübergehende" Übertragung?</t>
  </si>
  <si>
    <t>P 16</t>
  </si>
  <si>
    <t>S 18</t>
  </si>
  <si>
    <t>EG</t>
  </si>
  <si>
    <t>SuE</t>
  </si>
  <si>
    <t>P</t>
  </si>
  <si>
    <t>JSZ § 20</t>
  </si>
  <si>
    <t>höher ?</t>
  </si>
  <si>
    <t>West</t>
  </si>
  <si>
    <t>EG 1</t>
  </si>
  <si>
    <t>EG 2</t>
  </si>
  <si>
    <t>EG 3</t>
  </si>
  <si>
    <t>EG 4</t>
  </si>
  <si>
    <t>EG 5</t>
  </si>
  <si>
    <t>EG 6</t>
  </si>
  <si>
    <t>EG 7</t>
  </si>
  <si>
    <t>EG 8</t>
  </si>
  <si>
    <t>EG 10</t>
  </si>
  <si>
    <t>EG 11</t>
  </si>
  <si>
    <t>EG 12</t>
  </si>
  <si>
    <t>EG 13</t>
  </si>
  <si>
    <t>EG 14</t>
  </si>
  <si>
    <t>EG 15</t>
  </si>
  <si>
    <t>P 5</t>
  </si>
  <si>
    <t>P 6</t>
  </si>
  <si>
    <t>P 9</t>
  </si>
  <si>
    <t>P 10</t>
  </si>
  <si>
    <t>P 11</t>
  </si>
  <si>
    <t>P 12</t>
  </si>
  <si>
    <t>P 13</t>
  </si>
  <si>
    <t>P 14</t>
  </si>
  <si>
    <t>P 15</t>
  </si>
  <si>
    <t>EG 9a</t>
  </si>
  <si>
    <t>EG 9b</t>
  </si>
  <si>
    <t>EG 9c</t>
  </si>
  <si>
    <t>S 2</t>
  </si>
  <si>
    <t>S 3</t>
  </si>
  <si>
    <t>S 4</t>
  </si>
  <si>
    <t>S 5</t>
  </si>
  <si>
    <t>S 6</t>
  </si>
  <si>
    <t>S 7</t>
  </si>
  <si>
    <t>S 9</t>
  </si>
  <si>
    <t>S 10</t>
  </si>
  <si>
    <t>S 12</t>
  </si>
  <si>
    <t>S 13</t>
  </si>
  <si>
    <t>S 14</t>
  </si>
  <si>
    <t>S 15</t>
  </si>
  <si>
    <t>S 16</t>
  </si>
  <si>
    <t>S 17</t>
  </si>
  <si>
    <t>S 11a</t>
  </si>
  <si>
    <t>S 11b</t>
  </si>
  <si>
    <t>S 8a</t>
  </si>
  <si>
    <t>S 8b</t>
  </si>
  <si>
    <t>EG 13 - EG 15</t>
  </si>
  <si>
    <t>EG 1 - EG 8</t>
  </si>
  <si>
    <t>P 5 - P 8</t>
  </si>
  <si>
    <t>S 2 - S 8b</t>
  </si>
  <si>
    <t>Differenz im Jahr</t>
  </si>
  <si>
    <t>kummuliert</t>
  </si>
  <si>
    <t>[nicht besetzt]</t>
  </si>
  <si>
    <t xml:space="preserve">§ 17 (4)  Bei Eingruppierung in eine höhere Entgeltgruppe aus den Entgeltgruppen 2 bis 14 der Anlage A (VKA) werden die Beschäftigten im Bereich der VKA der gleichen Stufe zugeordnet, die sie in der niedrigeren Entgeltgruppe erreicht haben, mindestens jedoch der Stufe 2. Die Stufenlaufzeit in der höheren Entgeltgruppe beginnt mit dem Tag der Höhergruppierung.  Bei Höhergruppierungen aus einer der Stufen 2 bis 4 der Entgeltgruppe 9a in die Entgeltgruppe 9b wird abweichend von Satz 2 die in der jeweiligen Stufe der Entgeltgruppe 9a zurückgelegte Stufenlaufzeit auf die Stufenlaufzeit in der Entgeltgruppe 9b angerechnet.  </t>
  </si>
  <si>
    <t>EG 9a - EG 12</t>
  </si>
  <si>
    <t>P 9 - P 16</t>
  </si>
  <si>
    <t>S 9 - S 18</t>
  </si>
  <si>
    <t>Tobias.Michel@schichtplanfibel.de</t>
  </si>
  <si>
    <t>JSZ</t>
  </si>
  <si>
    <t xml:space="preserve"> TVöD-K oder TVöD-B?</t>
  </si>
  <si>
    <t xml:space="preserve"> West, Ost, BaWü?</t>
  </si>
  <si>
    <t>Nach:</t>
  </si>
  <si>
    <t>St./Wo.</t>
  </si>
  <si>
    <t>Stunden/Woche bei Vollzeit.</t>
  </si>
  <si>
    <t xml:space="preserve"> Teilzeit:</t>
  </si>
  <si>
    <t>Monate in 2031</t>
  </si>
  <si>
    <t xml:space="preserve"> leichte Ungenauigkeit bei der Jahressonderzahlung (JSZ). Auch auf Belastungszulagen achten!</t>
  </si>
  <si>
    <t>JSZ § 20 2018 West</t>
  </si>
  <si>
    <t>JSZ § 20 2018 Ost</t>
  </si>
  <si>
    <t>Stufenlaufzeit (Jahre):</t>
  </si>
  <si>
    <t>www.tinyurl.com/tvoed-download</t>
  </si>
  <si>
    <t>TVöD-K</t>
  </si>
  <si>
    <t>Belastungszulage</t>
  </si>
  <si>
    <t>gelbe Felder</t>
  </si>
  <si>
    <t>Krankenhäuser</t>
  </si>
  <si>
    <t>Dienstleistungsbereich</t>
  </si>
  <si>
    <t>TVöD-B</t>
  </si>
  <si>
    <t>Betreuungseinrichtungen</t>
  </si>
  <si>
    <t>Tarifgebiet; räumlicher Geltungsbereich</t>
  </si>
  <si>
    <t>Ost</t>
  </si>
  <si>
    <t>BaWü</t>
  </si>
  <si>
    <t>Stunden/Woche</t>
  </si>
  <si>
    <t>Teilzeit?; sonst leer!</t>
  </si>
  <si>
    <t>Eingruppiert</t>
  </si>
  <si>
    <t>EG, P, SuE</t>
  </si>
  <si>
    <t>Tätigkeitsbereich (Tabelle der Entgeltgruppen)</t>
  </si>
  <si>
    <t>EG = allgemein</t>
  </si>
  <si>
    <t>P = Pflege</t>
  </si>
  <si>
    <t>S = Sozial- und Erziehungsdienst</t>
  </si>
  <si>
    <t>1, 2, 3, 4, 5 oder 6</t>
  </si>
  <si>
    <t>Grund - und Entwicklungsstufen</t>
  </si>
  <si>
    <t>Kennwort:</t>
  </si>
  <si>
    <t>verdi</t>
  </si>
  <si>
    <t>[Menüpunkt Überprüfen / Blatt schützen. So lassen sich die geschützten Daten ändern]</t>
  </si>
  <si>
    <t xml:space="preserve">Dropdownlisten: </t>
  </si>
  <si>
    <t>sind unter Menüpunkt Daten / Datenüberprüfung angelegt.</t>
  </si>
  <si>
    <t>[bisher eingruppiert]</t>
  </si>
  <si>
    <t>[Höher gruppiert]</t>
  </si>
  <si>
    <t xml:space="preserve"> [ersetzende Zulage?]</t>
  </si>
  <si>
    <t xml:space="preserve"> [bisher Zulage; Vollzeit]</t>
  </si>
  <si>
    <t>Version 07.05.2018  /  01.03.2018 bis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</si>
</sst>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44" formatCode="_-* #,##0.00\ &quot;€&quot;_-;\-* #,##0.00\ &quot;€&quot;_-;_-* &quot;-&quot;??\ &quot;€&quot;_-;_-@_-"/>
    <numFmt numFmtId="164" formatCode="#,##0.0"/>
  </numFmts>
  <fonts count="12"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i/>
      <sz val="11"/>
      <color theme="1"/>
      <name val="Calibri"/>
      <family val="2"/>
      <scheme val="minor"/>
    </font>
    <font>
      <sz val="11"/>
      <color theme="1"/>
      <name val="Calibri"/>
      <family val="2"/>
      <scheme val="minor"/>
    </font>
    <font>
      <b/>
      <sz val="10"/>
      <name val="Calibri"/>
      <family val="2"/>
      <scheme val="minor"/>
    </font>
    <font>
      <sz val="10"/>
      <color theme="1"/>
      <name val="Times New Roman"/>
      <family val="1"/>
    </font>
    <font>
      <i/>
      <sz val="11"/>
      <color rgb="FF00B050"/>
      <name val="Calibri"/>
      <family val="2"/>
      <scheme val="minor"/>
    </font>
    <font>
      <i/>
      <sz val="10"/>
      <color theme="1"/>
      <name val="Calibri"/>
      <family val="2"/>
      <scheme val="minor"/>
    </font>
    <font>
      <u/>
      <sz val="11"/>
      <color theme="10"/>
      <name val="Calibri"/>
      <family val="2"/>
      <scheme val="minor"/>
    </font>
    <font>
      <i/>
      <u/>
      <sz val="10"/>
      <color theme="1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theme="0" tint="-0.249977111117893"/>
      </right>
      <top/>
      <bottom style="thin">
        <color theme="0" tint="-0.249977111117893"/>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249977111117893"/>
      </left>
      <right/>
      <top style="thin">
        <color theme="0" tint="-0.249977111117893"/>
      </top>
      <bottom/>
      <diagonal/>
    </border>
    <border>
      <left/>
      <right style="thin">
        <color indexed="64"/>
      </right>
      <top style="thin">
        <color indexed="64"/>
      </top>
      <bottom/>
      <diagonal/>
    </border>
    <border>
      <left style="medium">
        <color theme="0" tint="-0.249977111117893"/>
      </left>
      <right style="medium">
        <color theme="0" tint="-0.249977111117893"/>
      </right>
      <top style="medium">
        <color theme="0" tint="-0.249977111117893"/>
      </top>
      <bottom style="thin">
        <color indexed="64"/>
      </bottom>
      <diagonal/>
    </border>
    <border>
      <left/>
      <right/>
      <top/>
      <bottom style="thin">
        <color indexed="64"/>
      </bottom>
      <diagonal/>
    </border>
    <border>
      <left style="medium">
        <color theme="0" tint="-0.249977111117893"/>
      </left>
      <right style="thin">
        <color indexed="64"/>
      </right>
      <top style="thin">
        <color indexed="64"/>
      </top>
      <bottom/>
      <diagonal/>
    </border>
    <border>
      <left/>
      <right/>
      <top style="thin">
        <color indexed="64"/>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cellStyleXfs>
  <cellXfs count="84">
    <xf numFmtId="0" fontId="0" fillId="0" borderId="0" xfId="0"/>
    <xf numFmtId="0" fontId="2" fillId="0" borderId="0" xfId="0" applyFont="1"/>
    <xf numFmtId="0" fontId="0" fillId="4" borderId="4" xfId="0" applyFill="1" applyBorder="1"/>
    <xf numFmtId="0" fontId="1" fillId="5" borderId="4" xfId="0" applyFont="1" applyFill="1" applyBorder="1" applyAlignment="1">
      <alignment horizontal="center"/>
    </xf>
    <xf numFmtId="0" fontId="0" fillId="0" borderId="0" xfId="0" applyFont="1"/>
    <xf numFmtId="0" fontId="1" fillId="7" borderId="1" xfId="0" applyFont="1" applyFill="1" applyBorder="1" applyAlignment="1">
      <alignment horizontal="right"/>
    </xf>
    <xf numFmtId="0" fontId="0" fillId="0" borderId="1" xfId="0" applyFont="1" applyBorder="1"/>
    <xf numFmtId="10" fontId="0" fillId="0" borderId="1" xfId="0" applyNumberFormat="1" applyFont="1" applyBorder="1"/>
    <xf numFmtId="0" fontId="6" fillId="0" borderId="9" xfId="0" applyFont="1" applyBorder="1" applyAlignment="1">
      <alignment horizontal="left" vertical="center"/>
    </xf>
    <xf numFmtId="0" fontId="6" fillId="0" borderId="10" xfId="0" applyFont="1" applyBorder="1" applyAlignment="1">
      <alignment horizontal="left" vertical="center"/>
    </xf>
    <xf numFmtId="10" fontId="1" fillId="4" borderId="4" xfId="0" applyNumberFormat="1" applyFont="1" applyFill="1" applyBorder="1" applyAlignment="1" applyProtection="1">
      <alignment horizontal="center"/>
    </xf>
    <xf numFmtId="0" fontId="1" fillId="7" borderId="12" xfId="0" applyFont="1" applyFill="1" applyBorder="1" applyAlignment="1">
      <alignment horizontal="center"/>
    </xf>
    <xf numFmtId="0" fontId="0" fillId="5" borderId="0" xfId="0" applyFont="1" applyFill="1"/>
    <xf numFmtId="0" fontId="1" fillId="5" borderId="0" xfId="0" applyFont="1" applyFill="1" applyBorder="1"/>
    <xf numFmtId="0" fontId="0" fillId="5" borderId="0" xfId="0" applyFont="1" applyFill="1" applyAlignment="1">
      <alignment horizontal="center"/>
    </xf>
    <xf numFmtId="8" fontId="3" fillId="8" borderId="7" xfId="0" applyNumberFormat="1" applyFont="1" applyFill="1" applyBorder="1" applyAlignment="1" applyProtection="1">
      <alignment horizontal="center" vertical="center" shrinkToFit="1"/>
    </xf>
    <xf numFmtId="8" fontId="3" fillId="8" borderId="4" xfId="0" applyNumberFormat="1" applyFont="1" applyFill="1" applyBorder="1" applyAlignment="1" applyProtection="1">
      <alignment horizontal="center" vertical="center" shrinkToFit="1"/>
    </xf>
    <xf numFmtId="0" fontId="0" fillId="2" borderId="2" xfId="0" applyFont="1" applyFill="1" applyBorder="1" applyAlignment="1" applyProtection="1">
      <alignment horizontal="center" shrinkToFit="1"/>
      <protection locked="0"/>
    </xf>
    <xf numFmtId="8" fontId="3" fillId="4" borderId="8" xfId="0" applyNumberFormat="1" applyFont="1" applyFill="1" applyBorder="1" applyAlignment="1" applyProtection="1">
      <alignment horizontal="center" vertical="center" shrinkToFit="1"/>
    </xf>
    <xf numFmtId="44" fontId="0" fillId="0" borderId="0" xfId="0" applyNumberFormat="1" applyFont="1" applyAlignment="1">
      <alignment shrinkToFit="1"/>
    </xf>
    <xf numFmtId="0" fontId="0" fillId="5" borderId="0" xfId="0" applyFont="1" applyFill="1" applyAlignment="1">
      <alignment horizontal="center" shrinkToFit="1"/>
    </xf>
    <xf numFmtId="0" fontId="0" fillId="2" borderId="1" xfId="0" applyFont="1" applyFill="1" applyBorder="1" applyAlignment="1" applyProtection="1">
      <alignment horizontal="center" shrinkToFit="1"/>
      <protection locked="0"/>
    </xf>
    <xf numFmtId="8" fontId="3" fillId="4" borderId="5" xfId="0" applyNumberFormat="1" applyFont="1" applyFill="1" applyBorder="1" applyAlignment="1" applyProtection="1">
      <alignment horizontal="center" vertical="center" shrinkToFit="1"/>
    </xf>
    <xf numFmtId="44" fontId="0" fillId="5" borderId="0" xfId="0" applyNumberFormat="1" applyFont="1" applyFill="1" applyAlignment="1">
      <alignment shrinkToFit="1"/>
    </xf>
    <xf numFmtId="0" fontId="1" fillId="3" borderId="1" xfId="0" applyFont="1" applyFill="1" applyBorder="1" applyAlignment="1">
      <alignment horizontal="center" shrinkToFit="1"/>
    </xf>
    <xf numFmtId="44" fontId="1" fillId="3" borderId="1" xfId="0" applyNumberFormat="1" applyFont="1" applyFill="1" applyBorder="1" applyAlignment="1">
      <alignment horizontal="right" shrinkToFit="1"/>
    </xf>
    <xf numFmtId="0" fontId="1" fillId="3" borderId="1" xfId="0" applyFont="1" applyFill="1" applyBorder="1" applyAlignment="1">
      <alignment horizontal="right" shrinkToFit="1"/>
    </xf>
    <xf numFmtId="0" fontId="0" fillId="0" borderId="0" xfId="0" applyFont="1" applyAlignment="1">
      <alignment shrinkToFit="1"/>
    </xf>
    <xf numFmtId="0" fontId="1" fillId="5" borderId="6" xfId="0" applyFont="1" applyFill="1" applyBorder="1" applyAlignment="1">
      <alignment horizontal="center" shrinkToFit="1"/>
    </xf>
    <xf numFmtId="0" fontId="1" fillId="2" borderId="13" xfId="0" applyFont="1" applyFill="1" applyBorder="1" applyAlignment="1" applyProtection="1">
      <alignment horizontal="center" shrinkToFit="1"/>
      <protection locked="0"/>
    </xf>
    <xf numFmtId="0" fontId="1" fillId="5" borderId="0" xfId="0" applyFont="1" applyFill="1" applyBorder="1" applyAlignment="1">
      <alignment shrinkToFit="1"/>
    </xf>
    <xf numFmtId="0" fontId="1" fillId="2" borderId="14" xfId="0" applyFont="1" applyFill="1" applyBorder="1" applyAlignment="1" applyProtection="1">
      <alignment horizontal="center" shrinkToFit="1"/>
      <protection locked="0"/>
    </xf>
    <xf numFmtId="0" fontId="1" fillId="7" borderId="3" xfId="0" applyFont="1" applyFill="1" applyBorder="1" applyAlignment="1">
      <alignment horizontal="center" shrinkToFit="1"/>
    </xf>
    <xf numFmtId="0" fontId="0" fillId="5" borderId="0" xfId="0" applyFill="1"/>
    <xf numFmtId="0" fontId="1" fillId="2" borderId="18" xfId="0" applyFont="1" applyFill="1" applyBorder="1" applyAlignment="1" applyProtection="1">
      <alignment horizontal="center"/>
      <protection locked="0"/>
    </xf>
    <xf numFmtId="0" fontId="4" fillId="5" borderId="0" xfId="0" applyFont="1" applyFill="1" applyBorder="1"/>
    <xf numFmtId="0" fontId="1" fillId="5" borderId="19" xfId="0" applyFont="1" applyFill="1" applyBorder="1" applyAlignment="1">
      <alignment horizontal="center" shrinkToFit="1"/>
    </xf>
    <xf numFmtId="2" fontId="1" fillId="2" borderId="18" xfId="0" applyNumberFormat="1" applyFont="1" applyFill="1" applyBorder="1" applyAlignment="1" applyProtection="1">
      <alignment horizontal="right"/>
      <protection locked="0"/>
    </xf>
    <xf numFmtId="10" fontId="0" fillId="5" borderId="0" xfId="2" applyNumberFormat="1" applyFont="1" applyFill="1" applyAlignment="1">
      <alignment horizontal="center"/>
    </xf>
    <xf numFmtId="0" fontId="0" fillId="5" borderId="0" xfId="0" applyFill="1" applyBorder="1" applyAlignment="1"/>
    <xf numFmtId="0" fontId="0" fillId="5" borderId="0" xfId="0" applyFill="1" applyAlignment="1">
      <alignment horizontal="right"/>
    </xf>
    <xf numFmtId="49" fontId="0" fillId="6" borderId="14" xfId="0" applyNumberFormat="1" applyFont="1" applyFill="1" applyBorder="1" applyAlignment="1">
      <alignment horizontal="center"/>
    </xf>
    <xf numFmtId="10" fontId="0" fillId="6" borderId="1" xfId="0" applyNumberFormat="1" applyFont="1" applyFill="1" applyBorder="1" applyAlignment="1">
      <alignment horizontal="center" shrinkToFit="1"/>
    </xf>
    <xf numFmtId="10" fontId="0" fillId="6" borderId="1" xfId="0" applyNumberFormat="1" applyFont="1" applyFill="1" applyBorder="1" applyAlignment="1">
      <alignment horizontal="center" vertical="center" shrinkToFit="1"/>
    </xf>
    <xf numFmtId="164" fontId="9" fillId="5" borderId="0" xfId="0" applyNumberFormat="1" applyFont="1" applyFill="1" applyAlignment="1">
      <alignment horizontal="center" vertical="top"/>
    </xf>
    <xf numFmtId="0" fontId="4" fillId="5" borderId="0" xfId="0" applyFont="1" applyFill="1" applyAlignment="1">
      <alignment shrinkToFit="1"/>
    </xf>
    <xf numFmtId="0" fontId="4" fillId="5" borderId="0" xfId="0" applyFont="1" applyFill="1" applyAlignment="1">
      <alignment horizontal="center"/>
    </xf>
    <xf numFmtId="0" fontId="4" fillId="5" borderId="0" xfId="0" applyFont="1" applyFill="1" applyAlignment="1">
      <alignment horizontal="center" shrinkToFit="1"/>
    </xf>
    <xf numFmtId="8" fontId="3" fillId="3" borderId="16" xfId="0" applyNumberFormat="1" applyFont="1" applyFill="1" applyBorder="1" applyAlignment="1" applyProtection="1">
      <alignment horizontal="center" vertical="center" shrinkToFit="1"/>
    </xf>
    <xf numFmtId="8" fontId="3" fillId="9" borderId="16" xfId="0" applyNumberFormat="1" applyFont="1" applyFill="1" applyBorder="1" applyAlignment="1" applyProtection="1">
      <alignment horizontal="center" vertical="center" shrinkToFit="1"/>
    </xf>
    <xf numFmtId="0" fontId="1" fillId="7" borderId="1" xfId="0" applyFont="1" applyFill="1" applyBorder="1" applyAlignment="1">
      <alignment horizontal="center"/>
    </xf>
    <xf numFmtId="44" fontId="0" fillId="0" borderId="15" xfId="0" applyNumberFormat="1" applyFont="1" applyBorder="1" applyAlignment="1">
      <alignment shrinkToFit="1"/>
    </xf>
    <xf numFmtId="49" fontId="0" fillId="3" borderId="1" xfId="0" applyNumberFormat="1" applyFont="1" applyFill="1" applyBorder="1" applyAlignment="1">
      <alignment horizontal="center"/>
    </xf>
    <xf numFmtId="10" fontId="0" fillId="3" borderId="1" xfId="0" applyNumberFormat="1" applyFont="1" applyFill="1" applyBorder="1" applyAlignment="1">
      <alignment horizontal="center" shrinkToFit="1"/>
    </xf>
    <xf numFmtId="0" fontId="1" fillId="5" borderId="1" xfId="0" applyFont="1" applyFill="1" applyBorder="1" applyAlignment="1">
      <alignment horizontal="center" shrinkToFit="1"/>
    </xf>
    <xf numFmtId="49" fontId="0" fillId="8" borderId="1" xfId="0" applyNumberFormat="1" applyFont="1" applyFill="1" applyBorder="1" applyAlignment="1">
      <alignment horizontal="center" shrinkToFit="1"/>
    </xf>
    <xf numFmtId="8" fontId="3" fillId="4" borderId="21" xfId="0" applyNumberFormat="1" applyFont="1" applyFill="1" applyBorder="1" applyAlignment="1" applyProtection="1">
      <alignment horizontal="center" vertical="center" shrinkToFit="1"/>
    </xf>
    <xf numFmtId="44" fontId="0" fillId="0" borderId="22" xfId="0" applyNumberFormat="1" applyFont="1" applyBorder="1" applyAlignment="1">
      <alignment shrinkToFit="1"/>
    </xf>
    <xf numFmtId="44" fontId="0" fillId="3" borderId="20" xfId="0" applyNumberFormat="1" applyFont="1" applyFill="1" applyBorder="1" applyAlignment="1">
      <alignment shrinkToFit="1"/>
    </xf>
    <xf numFmtId="44" fontId="0" fillId="3" borderId="15" xfId="0" applyNumberFormat="1" applyFont="1" applyFill="1" applyBorder="1" applyAlignment="1">
      <alignment shrinkToFit="1"/>
    </xf>
    <xf numFmtId="44" fontId="0" fillId="3" borderId="11" xfId="0" applyNumberFormat="1" applyFont="1" applyFill="1" applyBorder="1" applyAlignment="1">
      <alignment shrinkToFit="1"/>
    </xf>
    <xf numFmtId="44" fontId="0" fillId="0" borderId="23" xfId="0" applyNumberFormat="1" applyFont="1" applyBorder="1" applyAlignment="1">
      <alignment shrinkToFit="1"/>
    </xf>
    <xf numFmtId="14" fontId="9" fillId="5" borderId="0" xfId="0" applyNumberFormat="1" applyFont="1" applyFill="1" applyAlignment="1"/>
    <xf numFmtId="0" fontId="11" fillId="5" borderId="0" xfId="3" applyFont="1" applyFill="1" applyAlignment="1"/>
    <xf numFmtId="0" fontId="9" fillId="5" borderId="0" xfId="0" applyFont="1" applyFill="1" applyAlignment="1"/>
    <xf numFmtId="0" fontId="0" fillId="10" borderId="0" xfId="0" applyFill="1"/>
    <xf numFmtId="0" fontId="0" fillId="2" borderId="0" xfId="0" applyFill="1"/>
    <xf numFmtId="44" fontId="3" fillId="2" borderId="16" xfId="1" applyFont="1" applyFill="1" applyBorder="1" applyAlignment="1" applyProtection="1">
      <alignment horizontal="center" vertical="center" shrinkToFit="1"/>
    </xf>
    <xf numFmtId="0" fontId="1" fillId="2" borderId="18" xfId="0" applyNumberFormat="1" applyFont="1" applyFill="1" applyBorder="1" applyAlignment="1" applyProtection="1">
      <alignment horizontal="center"/>
      <protection locked="0"/>
    </xf>
    <xf numFmtId="4" fontId="3" fillId="0" borderId="2" xfId="1"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4" fontId="3" fillId="2" borderId="16" xfId="1" applyFont="1" applyFill="1" applyBorder="1" applyAlignment="1" applyProtection="1">
      <alignment horizontal="center" vertical="center" shrinkToFit="1"/>
      <protection locked="0"/>
    </xf>
    <xf numFmtId="44" fontId="0" fillId="0" borderId="3" xfId="1" applyFont="1" applyBorder="1" applyAlignment="1">
      <alignment horizontal="center"/>
    </xf>
    <xf numFmtId="44" fontId="0" fillId="0" borderId="17" xfId="1" applyFont="1" applyBorder="1" applyAlignment="1">
      <alignment horizontal="center"/>
    </xf>
    <xf numFmtId="44" fontId="0" fillId="0" borderId="12" xfId="1" applyFont="1" applyBorder="1" applyAlignment="1">
      <alignment horizontal="center"/>
    </xf>
    <xf numFmtId="0" fontId="2" fillId="5" borderId="0" xfId="0" applyFont="1" applyFill="1" applyAlignment="1">
      <alignment shrinkToFit="1"/>
    </xf>
    <xf numFmtId="0" fontId="0" fillId="5" borderId="0" xfId="0" applyFill="1" applyAlignment="1">
      <alignment shrinkToFit="1"/>
    </xf>
    <xf numFmtId="0" fontId="0" fillId="5" borderId="15" xfId="0" applyFill="1" applyBorder="1" applyAlignment="1">
      <alignment shrinkToFit="1"/>
    </xf>
    <xf numFmtId="0" fontId="8" fillId="5" borderId="0" xfId="0" applyFont="1" applyFill="1" applyAlignment="1">
      <alignment horizontal="left" shrinkToFit="1"/>
    </xf>
    <xf numFmtId="49" fontId="7" fillId="5" borderId="0" xfId="0" applyNumberFormat="1" applyFont="1" applyFill="1" applyBorder="1" applyAlignment="1">
      <alignment horizontal="left" wrapText="1"/>
    </xf>
    <xf numFmtId="0" fontId="11" fillId="5" borderId="24" xfId="3" applyFont="1" applyFill="1" applyBorder="1" applyAlignment="1">
      <alignment horizontal="center"/>
    </xf>
    <xf numFmtId="0" fontId="9" fillId="5" borderId="24" xfId="0" applyFont="1" applyFill="1" applyBorder="1" applyAlignment="1">
      <alignment horizontal="center"/>
    </xf>
    <xf numFmtId="0" fontId="4" fillId="5" borderId="0" xfId="0" applyFont="1" applyFill="1" applyBorder="1" applyAlignment="1">
      <alignment horizontal="left" shrinkToFit="1"/>
    </xf>
    <xf numFmtId="0" fontId="4" fillId="5" borderId="15" xfId="0" applyFont="1" applyFill="1" applyBorder="1" applyAlignment="1">
      <alignment horizontal="left" shrinkToFit="1"/>
    </xf>
  </cellXfs>
  <cellStyles count="4">
    <cellStyle name="Link" xfId="3" builtinId="8"/>
    <cellStyle name="Prozent" xfId="2" builtinId="5"/>
    <cellStyle name="Standard" xfId="0" builtinId="0"/>
    <cellStyle name="Währung" xfId="1" builtinId="4"/>
  </cellStyles>
  <dxfs count="2">
    <dxf>
      <font>
        <color theme="0" tint="-4.9989318521683403E-2"/>
      </font>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inyurl.com/tvoed-download" TargetMode="External"/><Relationship Id="rId1" Type="http://schemas.openxmlformats.org/officeDocument/2006/relationships/hyperlink" Target="mailto:Tobias.Michel@schichtplanfibel.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1"/>
  <sheetViews>
    <sheetView showGridLines="0" tabSelected="1" view="pageLayout" zoomScaleNormal="91" workbookViewId="0">
      <selection activeCell="E5" sqref="E5"/>
    </sheetView>
  </sheetViews>
  <sheetFormatPr baseColWidth="10" defaultRowHeight="14.4" x14ac:dyDescent="0.55000000000000004"/>
  <cols>
    <col min="1" max="1" width="17.3671875" customWidth="1"/>
    <col min="2" max="2" width="12.05078125" customWidth="1"/>
    <col min="3" max="3" width="10.7890625" customWidth="1"/>
    <col min="4" max="4" width="10.41796875" customWidth="1"/>
    <col min="5" max="5" width="10.68359375" customWidth="1"/>
    <col min="6" max="6" width="9.7890625" customWidth="1"/>
    <col min="7" max="7" width="10" customWidth="1"/>
    <col min="8" max="8" width="18.68359375" customWidth="1"/>
    <col min="9" max="9" width="17.578125" customWidth="1"/>
    <col min="10" max="10" width="15.578125" customWidth="1"/>
    <col min="11" max="11" width="13.20703125" customWidth="1"/>
    <col min="12" max="12" width="13.3671875" customWidth="1"/>
  </cols>
  <sheetData>
    <row r="1" spans="1:15" ht="20.7" customHeight="1" x14ac:dyDescent="0.75">
      <c r="A1" s="75" t="s">
        <v>17</v>
      </c>
      <c r="B1" s="76"/>
      <c r="C1" s="76"/>
      <c r="D1" s="76"/>
      <c r="E1" s="76"/>
      <c r="F1" s="76"/>
      <c r="G1" s="77"/>
      <c r="H1" s="41" t="s">
        <v>91</v>
      </c>
      <c r="I1" s="52" t="s">
        <v>92</v>
      </c>
      <c r="J1" s="54" t="s">
        <v>20</v>
      </c>
      <c r="K1" s="54" t="s">
        <v>22</v>
      </c>
      <c r="L1" s="54" t="s">
        <v>21</v>
      </c>
    </row>
    <row r="2" spans="1:15" x14ac:dyDescent="0.55000000000000004">
      <c r="A2" s="82" t="s">
        <v>124</v>
      </c>
      <c r="B2" s="82"/>
      <c r="C2" s="82"/>
      <c r="D2" s="82"/>
      <c r="E2" s="82"/>
      <c r="F2" s="82"/>
      <c r="G2" s="83"/>
      <c r="H2" s="42">
        <v>0.51780000000000004</v>
      </c>
      <c r="I2" s="53">
        <f>H2*75%</f>
        <v>0.38835000000000003</v>
      </c>
      <c r="J2" s="55" t="s">
        <v>70</v>
      </c>
      <c r="K2" s="55"/>
      <c r="L2" s="55"/>
    </row>
    <row r="3" spans="1:15" x14ac:dyDescent="0.55000000000000004">
      <c r="A3" s="78" t="s">
        <v>90</v>
      </c>
      <c r="B3" s="78"/>
      <c r="C3" s="78"/>
      <c r="D3" s="78"/>
      <c r="E3" s="78"/>
      <c r="F3" s="78"/>
      <c r="G3" s="78"/>
      <c r="H3" s="43">
        <v>0.70279999999999998</v>
      </c>
      <c r="I3" s="53">
        <f t="shared" ref="I3:I4" si="0">H3*75%</f>
        <v>0.52710000000000001</v>
      </c>
      <c r="J3" s="55" t="s">
        <v>78</v>
      </c>
      <c r="K3" s="55" t="s">
        <v>79</v>
      </c>
      <c r="L3" s="55" t="s">
        <v>80</v>
      </c>
    </row>
    <row r="4" spans="1:15" s="1" customFormat="1" ht="14.4" customHeight="1" thickBot="1" x14ac:dyDescent="0.8">
      <c r="A4" s="30"/>
      <c r="B4" s="30"/>
      <c r="C4" s="30"/>
      <c r="D4" s="30"/>
      <c r="E4" s="30"/>
      <c r="F4" s="30"/>
      <c r="G4" s="30"/>
      <c r="H4" s="42">
        <v>0.79510000000000003</v>
      </c>
      <c r="I4" s="53">
        <f t="shared" si="0"/>
        <v>0.59632499999999999</v>
      </c>
      <c r="J4" s="55" t="s">
        <v>71</v>
      </c>
      <c r="K4" s="55" t="s">
        <v>72</v>
      </c>
      <c r="L4" s="55" t="s">
        <v>73</v>
      </c>
    </row>
    <row r="5" spans="1:15" s="1" customFormat="1" ht="14.4" customHeight="1" thickBot="1" x14ac:dyDescent="0.8">
      <c r="A5" s="33">
        <f>IF(AND(A6="TVöD-K",A7="West"),E53,IF(AND(A6="TVöD-B",A7="West"),E54,IF(A7="Ost",F53,IF(AND(A6="TVöD-K",A7="BaWü"),E54,IF(AND(A6="TVöD-B",A7="BaWü"),E54)))))</f>
        <v>38.5</v>
      </c>
      <c r="B5" s="33" t="s">
        <v>87</v>
      </c>
      <c r="C5" s="33"/>
      <c r="D5" s="40" t="s">
        <v>88</v>
      </c>
      <c r="E5" s="37">
        <v>20</v>
      </c>
      <c r="F5" s="39" t="s">
        <v>86</v>
      </c>
      <c r="G5" s="38">
        <f>E5/A5</f>
        <v>0.51948051948051943</v>
      </c>
      <c r="H5" s="62">
        <v>43124</v>
      </c>
      <c r="I5" s="80" t="s">
        <v>94</v>
      </c>
      <c r="J5" s="81"/>
      <c r="K5" s="63" t="s">
        <v>81</v>
      </c>
      <c r="L5" s="64"/>
    </row>
    <row r="6" spans="1:15" ht="14.4" customHeight="1" thickBot="1" x14ac:dyDescent="0.6">
      <c r="A6" s="34" t="s">
        <v>95</v>
      </c>
      <c r="B6" s="35" t="s">
        <v>83</v>
      </c>
      <c r="C6" s="35"/>
      <c r="D6" s="13"/>
      <c r="E6" s="13"/>
      <c r="F6" s="13"/>
      <c r="G6" s="13"/>
      <c r="H6" s="13"/>
      <c r="I6" s="13"/>
      <c r="J6" s="13"/>
      <c r="K6" s="13"/>
      <c r="L6" s="13"/>
    </row>
    <row r="7" spans="1:15" ht="14.4" customHeight="1" thickBot="1" x14ac:dyDescent="0.6">
      <c r="A7" s="34" t="s">
        <v>25</v>
      </c>
      <c r="B7" s="35" t="s">
        <v>84</v>
      </c>
      <c r="C7" s="35"/>
      <c r="D7" s="13"/>
      <c r="E7" s="13"/>
      <c r="F7" s="13"/>
      <c r="G7" s="13"/>
      <c r="H7" s="13"/>
      <c r="I7" s="13"/>
      <c r="J7" s="13"/>
      <c r="K7" s="13"/>
      <c r="L7" s="13"/>
    </row>
    <row r="8" spans="1:15" ht="14.4" customHeight="1" thickBot="1" x14ac:dyDescent="0.6">
      <c r="A8" s="28" t="s">
        <v>1</v>
      </c>
      <c r="B8" s="3">
        <v>1</v>
      </c>
      <c r="C8" s="3">
        <v>2</v>
      </c>
      <c r="D8" s="3">
        <v>3</v>
      </c>
      <c r="E8" s="3">
        <v>4</v>
      </c>
      <c r="F8" s="3">
        <v>5</v>
      </c>
      <c r="G8" s="3">
        <v>6</v>
      </c>
      <c r="H8" s="13"/>
      <c r="I8" s="13" t="s">
        <v>96</v>
      </c>
      <c r="J8" s="13"/>
      <c r="K8" s="13"/>
      <c r="L8" s="13"/>
    </row>
    <row r="9" spans="1:15" ht="14.4" customHeight="1" thickBot="1" x14ac:dyDescent="0.6">
      <c r="A9" s="34" t="s">
        <v>15</v>
      </c>
      <c r="B9" s="49">
        <f t="shared" ref="B9:G9" si="1">IF($E$5 &gt;0,B49 /$A$5*$E$5,B49)</f>
        <v>0</v>
      </c>
      <c r="C9" s="49">
        <f t="shared" si="1"/>
        <v>1408.8207792207791</v>
      </c>
      <c r="D9" s="49">
        <f t="shared" si="1"/>
        <v>1494.8883116883117</v>
      </c>
      <c r="E9" s="49">
        <f t="shared" si="1"/>
        <v>1627.3090909090911</v>
      </c>
      <c r="F9" s="49">
        <f t="shared" si="1"/>
        <v>1693.5064935064934</v>
      </c>
      <c r="G9" s="49">
        <f t="shared" si="1"/>
        <v>1761.7038961038963</v>
      </c>
      <c r="H9" s="10">
        <f>H49</f>
        <v>0.79510000000000003</v>
      </c>
      <c r="I9" s="71">
        <v>46.02</v>
      </c>
      <c r="J9" s="13"/>
      <c r="K9" s="13"/>
      <c r="L9" s="13"/>
    </row>
    <row r="10" spans="1:15" ht="19.8" customHeight="1" thickBot="1" x14ac:dyDescent="0.6">
      <c r="A10" s="35" t="s">
        <v>85</v>
      </c>
      <c r="B10" s="13"/>
      <c r="C10" s="13"/>
      <c r="D10" s="13"/>
      <c r="E10" s="13"/>
      <c r="F10" s="13"/>
      <c r="G10" s="13"/>
      <c r="H10" s="13"/>
      <c r="I10" s="13"/>
      <c r="J10" s="13"/>
      <c r="K10" s="13"/>
      <c r="L10" s="13"/>
    </row>
    <row r="11" spans="1:15" ht="14.4" customHeight="1" thickBot="1" x14ac:dyDescent="0.6">
      <c r="A11" s="34" t="s">
        <v>25</v>
      </c>
      <c r="B11" s="35" t="s">
        <v>84</v>
      </c>
      <c r="C11" s="35"/>
      <c r="D11" s="13"/>
      <c r="E11" s="13"/>
      <c r="F11" s="13"/>
      <c r="G11" s="13"/>
      <c r="H11" s="13"/>
      <c r="I11" s="13"/>
      <c r="J11" s="13"/>
      <c r="K11" s="79" t="s">
        <v>77</v>
      </c>
      <c r="L11" s="79"/>
    </row>
    <row r="12" spans="1:15" ht="14.7" customHeight="1" thickBot="1" x14ac:dyDescent="0.6">
      <c r="A12" s="36" t="s">
        <v>1</v>
      </c>
      <c r="B12" s="3">
        <v>1</v>
      </c>
      <c r="C12" s="3">
        <v>2</v>
      </c>
      <c r="D12" s="3">
        <v>3</v>
      </c>
      <c r="E12" s="3">
        <v>4</v>
      </c>
      <c r="F12" s="3">
        <v>5</v>
      </c>
      <c r="G12" s="3">
        <v>6</v>
      </c>
      <c r="H12" s="13"/>
      <c r="I12" s="13" t="s">
        <v>96</v>
      </c>
      <c r="J12" s="13"/>
      <c r="K12" s="79"/>
      <c r="L12" s="79"/>
    </row>
    <row r="13" spans="1:15" ht="14.7" customHeight="1" thickBot="1" x14ac:dyDescent="0.6">
      <c r="A13" s="34" t="s">
        <v>0</v>
      </c>
      <c r="B13" s="48">
        <f t="shared" ref="B13:G13" si="2">IF($E$5 &gt;0,B50 /$A$5*$E$5,B50)</f>
        <v>0</v>
      </c>
      <c r="C13" s="48">
        <f t="shared" si="2"/>
        <v>1494.8883116883117</v>
      </c>
      <c r="D13" s="48">
        <f t="shared" si="2"/>
        <v>1567.7298701298701</v>
      </c>
      <c r="E13" s="48">
        <f t="shared" si="2"/>
        <v>1661.1168831168832</v>
      </c>
      <c r="F13" s="48">
        <f t="shared" si="2"/>
        <v>1736.5454545454545</v>
      </c>
      <c r="G13" s="48">
        <f t="shared" si="2"/>
        <v>1841.1532467532468</v>
      </c>
      <c r="H13" s="10">
        <f>H50</f>
        <v>0.79510000000000003</v>
      </c>
      <c r="I13" s="71"/>
      <c r="J13" s="13"/>
      <c r="K13" s="79"/>
      <c r="L13" s="79"/>
    </row>
    <row r="14" spans="1:15" ht="14.4" customHeight="1" x14ac:dyDescent="0.55000000000000004">
      <c r="A14" s="13"/>
      <c r="B14" s="13"/>
      <c r="C14" s="13"/>
      <c r="D14" s="13"/>
      <c r="E14" s="13"/>
      <c r="F14" s="13"/>
      <c r="G14" s="13"/>
      <c r="H14" s="13"/>
      <c r="I14" s="13"/>
      <c r="J14" s="13"/>
      <c r="K14" s="79"/>
      <c r="L14" s="79"/>
    </row>
    <row r="15" spans="1:15" s="2" customFormat="1" ht="14.4" customHeight="1" x14ac:dyDescent="0.55000000000000004">
      <c r="A15" s="32" t="str">
        <f>A9</f>
        <v>P 7</v>
      </c>
      <c r="B15" s="50">
        <v>1</v>
      </c>
      <c r="C15" s="50">
        <v>2</v>
      </c>
      <c r="D15" s="50">
        <v>3</v>
      </c>
      <c r="E15" s="50">
        <v>4</v>
      </c>
      <c r="F15" s="50">
        <v>5</v>
      </c>
      <c r="G15" s="50">
        <v>6</v>
      </c>
      <c r="H15" s="11" t="s">
        <v>23</v>
      </c>
      <c r="I15" s="5" t="s">
        <v>16</v>
      </c>
      <c r="J15" s="13"/>
      <c r="K15" s="79"/>
      <c r="L15" s="79"/>
      <c r="M15"/>
      <c r="N15"/>
      <c r="O15"/>
    </row>
    <row r="16" spans="1:15" ht="14.7" thickBot="1" x14ac:dyDescent="0.6">
      <c r="A16" s="27" t="s">
        <v>2</v>
      </c>
      <c r="B16" s="17"/>
      <c r="C16" s="17"/>
      <c r="D16" s="17">
        <v>5</v>
      </c>
      <c r="E16" s="17"/>
      <c r="F16" s="17"/>
      <c r="G16" s="17"/>
      <c r="H16" s="18">
        <f t="shared" ref="H16:H29" si="3">IF(G16&gt;5,$G$9*$H$9,IF(F16&gt;5,$F$9*$H$9, IF(E16&gt;5,$E$9*$H$9,IF(D16&gt;5,$D$9*$H$9,IF(C16&gt;5,$C$9*$H$9,IF(B16&gt;5,$B$9*$H$9,))))))</f>
        <v>0</v>
      </c>
      <c r="I16" s="51">
        <f>(($B$9 *B16 + $C$9*C16 + $D$9 *D16 +$E$9*E16+ $F$9 *F16 + $G$9 *$G16 + H16)+12.5*$I$9*$G$5)</f>
        <v>7773.272727272727</v>
      </c>
      <c r="J16" s="13"/>
      <c r="K16" s="79"/>
      <c r="L16" s="79"/>
    </row>
    <row r="17" spans="1:12" ht="14.7" thickBot="1" x14ac:dyDescent="0.6">
      <c r="A17" s="27" t="s">
        <v>3</v>
      </c>
      <c r="B17" s="20"/>
      <c r="C17" s="17"/>
      <c r="D17" s="21">
        <v>12</v>
      </c>
      <c r="E17" s="21"/>
      <c r="F17" s="17"/>
      <c r="G17" s="17"/>
      <c r="H17" s="22">
        <f t="shared" si="3"/>
        <v>1188.5856966233766</v>
      </c>
      <c r="I17" s="51">
        <f t="shared" ref="I17:I29" si="4">(($B$9 *B17 + $C$9*C17 + $D$9 *D17 +$E$9*E17+ $F$9 *F17 + $G$9 *$G17 + H17)+12.5*$I$9*$G$5)</f>
        <v>19426.076605714286</v>
      </c>
      <c r="J17" s="13"/>
      <c r="K17" s="79"/>
      <c r="L17" s="79"/>
    </row>
    <row r="18" spans="1:12" ht="14.7" thickBot="1" x14ac:dyDescent="0.6">
      <c r="A18" s="27" t="s">
        <v>4</v>
      </c>
      <c r="B18" s="20"/>
      <c r="C18" s="17"/>
      <c r="D18" s="21">
        <v>4</v>
      </c>
      <c r="E18" s="21">
        <v>8</v>
      </c>
      <c r="F18" s="17"/>
      <c r="G18" s="17"/>
      <c r="H18" s="22">
        <f t="shared" si="3"/>
        <v>1293.8734581818185</v>
      </c>
      <c r="I18" s="51">
        <f t="shared" si="4"/>
        <v>20590.730601038962</v>
      </c>
      <c r="J18" s="13"/>
      <c r="K18" s="79"/>
      <c r="L18" s="79"/>
    </row>
    <row r="19" spans="1:12" ht="14.7" thickBot="1" x14ac:dyDescent="0.6">
      <c r="A19" s="27" t="s">
        <v>5</v>
      </c>
      <c r="B19" s="20"/>
      <c r="C19" s="20"/>
      <c r="D19" s="17"/>
      <c r="E19" s="21">
        <v>12</v>
      </c>
      <c r="F19" s="17"/>
      <c r="G19" s="17"/>
      <c r="H19" s="22">
        <f t="shared" si="3"/>
        <v>1293.8734581818185</v>
      </c>
      <c r="I19" s="51">
        <f t="shared" si="4"/>
        <v>21120.413717922078</v>
      </c>
      <c r="J19" s="13"/>
      <c r="K19" s="79"/>
      <c r="L19" s="79"/>
    </row>
    <row r="20" spans="1:12" ht="14.7" thickBot="1" x14ac:dyDescent="0.6">
      <c r="A20" s="27" t="s">
        <v>6</v>
      </c>
      <c r="B20" s="20"/>
      <c r="C20" s="20"/>
      <c r="D20" s="17"/>
      <c r="E20" s="21">
        <v>12</v>
      </c>
      <c r="F20" s="17"/>
      <c r="G20" s="17"/>
      <c r="H20" s="22">
        <f t="shared" si="3"/>
        <v>1293.8734581818185</v>
      </c>
      <c r="I20" s="51">
        <f t="shared" si="4"/>
        <v>21120.413717922078</v>
      </c>
      <c r="J20" s="13"/>
      <c r="K20" s="79"/>
      <c r="L20" s="79"/>
    </row>
    <row r="21" spans="1:12" ht="14.7" thickBot="1" x14ac:dyDescent="0.6">
      <c r="A21" s="27" t="s">
        <v>7</v>
      </c>
      <c r="B21" s="20"/>
      <c r="C21" s="20"/>
      <c r="D21" s="17"/>
      <c r="E21" s="21">
        <v>12</v>
      </c>
      <c r="F21" s="17"/>
      <c r="G21" s="17"/>
      <c r="H21" s="22">
        <f t="shared" si="3"/>
        <v>1293.8734581818185</v>
      </c>
      <c r="I21" s="51">
        <f t="shared" si="4"/>
        <v>21120.413717922078</v>
      </c>
      <c r="J21" s="13"/>
      <c r="K21" s="79"/>
      <c r="L21" s="79"/>
    </row>
    <row r="22" spans="1:12" ht="14.7" thickBot="1" x14ac:dyDescent="0.6">
      <c r="A22" s="27" t="s">
        <v>8</v>
      </c>
      <c r="B22" s="20"/>
      <c r="C22" s="20"/>
      <c r="D22" s="20"/>
      <c r="E22" s="21">
        <v>4</v>
      </c>
      <c r="F22" s="17">
        <v>8</v>
      </c>
      <c r="G22" s="17"/>
      <c r="H22" s="22">
        <f t="shared" si="3"/>
        <v>1346.507012987013</v>
      </c>
      <c r="I22" s="51">
        <f t="shared" si="4"/>
        <v>21702.626493506494</v>
      </c>
      <c r="J22" s="13"/>
      <c r="K22" s="79"/>
      <c r="L22" s="79"/>
    </row>
    <row r="23" spans="1:12" ht="14.7" thickBot="1" x14ac:dyDescent="0.6">
      <c r="A23" s="27" t="s">
        <v>9</v>
      </c>
      <c r="B23" s="20"/>
      <c r="C23" s="20"/>
      <c r="D23" s="20"/>
      <c r="E23" s="17"/>
      <c r="F23" s="17">
        <v>12</v>
      </c>
      <c r="G23" s="17"/>
      <c r="H23" s="22">
        <f t="shared" si="3"/>
        <v>1346.507012987013</v>
      </c>
      <c r="I23" s="51">
        <f t="shared" si="4"/>
        <v>21967.416103896107</v>
      </c>
      <c r="J23" s="13"/>
      <c r="K23" s="79"/>
      <c r="L23" s="79"/>
    </row>
    <row r="24" spans="1:12" ht="14.7" thickBot="1" x14ac:dyDescent="0.6">
      <c r="A24" s="27" t="s">
        <v>10</v>
      </c>
      <c r="B24" s="20"/>
      <c r="C24" s="20"/>
      <c r="D24" s="20"/>
      <c r="E24" s="17"/>
      <c r="F24" s="17">
        <v>12</v>
      </c>
      <c r="G24" s="17"/>
      <c r="H24" s="22">
        <f t="shared" si="3"/>
        <v>1346.507012987013</v>
      </c>
      <c r="I24" s="51">
        <f t="shared" si="4"/>
        <v>21967.416103896107</v>
      </c>
      <c r="J24" s="13"/>
      <c r="K24" s="79"/>
      <c r="L24" s="79"/>
    </row>
    <row r="25" spans="1:12" ht="14.7" thickBot="1" x14ac:dyDescent="0.6">
      <c r="A25" s="27" t="s">
        <v>11</v>
      </c>
      <c r="B25" s="20"/>
      <c r="C25" s="20"/>
      <c r="D25" s="20"/>
      <c r="E25" s="17"/>
      <c r="F25" s="17">
        <v>12</v>
      </c>
      <c r="G25" s="17"/>
      <c r="H25" s="22">
        <f t="shared" si="3"/>
        <v>1346.507012987013</v>
      </c>
      <c r="I25" s="51">
        <f t="shared" si="4"/>
        <v>21967.416103896107</v>
      </c>
      <c r="J25" s="13"/>
      <c r="K25" s="79"/>
      <c r="L25" s="79"/>
    </row>
    <row r="26" spans="1:12" ht="14.7" thickBot="1" x14ac:dyDescent="0.6">
      <c r="A26" s="27" t="s">
        <v>12</v>
      </c>
      <c r="B26" s="20"/>
      <c r="C26" s="20"/>
      <c r="D26" s="20"/>
      <c r="E26" s="20"/>
      <c r="F26" s="17">
        <v>12</v>
      </c>
      <c r="G26" s="17"/>
      <c r="H26" s="22">
        <f t="shared" si="3"/>
        <v>1346.507012987013</v>
      </c>
      <c r="I26" s="51">
        <f t="shared" si="4"/>
        <v>21967.416103896107</v>
      </c>
      <c r="J26" s="13"/>
      <c r="K26" s="79"/>
      <c r="L26" s="79"/>
    </row>
    <row r="27" spans="1:12" ht="14.7" thickBot="1" x14ac:dyDescent="0.6">
      <c r="A27" s="27" t="s">
        <v>13</v>
      </c>
      <c r="B27" s="20"/>
      <c r="C27" s="20"/>
      <c r="D27" s="20"/>
      <c r="E27" s="20"/>
      <c r="F27" s="17">
        <v>4</v>
      </c>
      <c r="G27" s="17">
        <v>8</v>
      </c>
      <c r="H27" s="22">
        <f t="shared" si="3"/>
        <v>1400.7307677922081</v>
      </c>
      <c r="I27" s="51">
        <f t="shared" si="4"/>
        <v>22567.219079480521</v>
      </c>
      <c r="J27" s="13"/>
      <c r="K27" s="79"/>
      <c r="L27" s="79"/>
    </row>
    <row r="28" spans="1:12" ht="14.7" thickBot="1" x14ac:dyDescent="0.6">
      <c r="A28" s="27" t="s">
        <v>14</v>
      </c>
      <c r="B28" s="20"/>
      <c r="C28" s="20"/>
      <c r="D28" s="20"/>
      <c r="E28" s="20"/>
      <c r="F28" s="17"/>
      <c r="G28" s="17">
        <v>12</v>
      </c>
      <c r="H28" s="22">
        <f t="shared" si="3"/>
        <v>1400.7307677922081</v>
      </c>
      <c r="I28" s="51">
        <f t="shared" si="4"/>
        <v>22840.008689870134</v>
      </c>
      <c r="J28" s="13"/>
      <c r="K28" s="79"/>
      <c r="L28" s="79"/>
    </row>
    <row r="29" spans="1:12" x14ac:dyDescent="0.55000000000000004">
      <c r="A29" s="27" t="s">
        <v>89</v>
      </c>
      <c r="B29" s="20"/>
      <c r="C29" s="20"/>
      <c r="D29" s="20"/>
      <c r="E29" s="20"/>
      <c r="F29" s="17"/>
      <c r="G29" s="17">
        <v>12</v>
      </c>
      <c r="H29" s="56">
        <f t="shared" si="3"/>
        <v>1400.7307677922081</v>
      </c>
      <c r="I29" s="51">
        <f t="shared" si="4"/>
        <v>22840.008689870134</v>
      </c>
      <c r="J29" s="13"/>
      <c r="K29" s="79"/>
      <c r="L29" s="79"/>
    </row>
    <row r="30" spans="1:12" x14ac:dyDescent="0.55000000000000004">
      <c r="A30" s="45" t="s">
        <v>93</v>
      </c>
      <c r="B30" s="44">
        <f t="shared" ref="B30:G30" si="5">(SUM(B16:B29)/12)</f>
        <v>0</v>
      </c>
      <c r="C30" s="44">
        <f t="shared" si="5"/>
        <v>0</v>
      </c>
      <c r="D30" s="44">
        <f t="shared" si="5"/>
        <v>1.75</v>
      </c>
      <c r="E30" s="44">
        <f t="shared" si="5"/>
        <v>4</v>
      </c>
      <c r="F30" s="44">
        <f t="shared" si="5"/>
        <v>5</v>
      </c>
      <c r="G30" s="44">
        <f t="shared" si="5"/>
        <v>2.6666666666666665</v>
      </c>
      <c r="H30" s="47"/>
      <c r="I30" s="23"/>
      <c r="J30" s="23"/>
      <c r="K30" s="23"/>
      <c r="L30" s="13"/>
    </row>
    <row r="31" spans="1:12" ht="8.6999999999999993" customHeight="1" x14ac:dyDescent="0.55000000000000004">
      <c r="A31" s="33"/>
      <c r="B31" s="33"/>
      <c r="C31" s="33"/>
      <c r="D31" s="33"/>
      <c r="E31" s="33"/>
      <c r="F31" s="33"/>
      <c r="G31" s="33"/>
      <c r="H31" s="33"/>
      <c r="I31" s="33"/>
      <c r="J31" s="33"/>
      <c r="K31" s="33"/>
      <c r="L31" s="13"/>
    </row>
    <row r="32" spans="1:12" x14ac:dyDescent="0.55000000000000004">
      <c r="A32" s="24" t="str">
        <f>A13</f>
        <v>P 8</v>
      </c>
      <c r="B32" s="24">
        <v>1</v>
      </c>
      <c r="C32" s="24">
        <v>2</v>
      </c>
      <c r="D32" s="24">
        <v>3</v>
      </c>
      <c r="E32" s="24">
        <v>4</v>
      </c>
      <c r="F32" s="24">
        <v>5</v>
      </c>
      <c r="G32" s="24">
        <v>6</v>
      </c>
      <c r="H32" s="24" t="s">
        <v>23</v>
      </c>
      <c r="I32" s="25" t="s">
        <v>24</v>
      </c>
      <c r="J32" s="26" t="s">
        <v>74</v>
      </c>
      <c r="K32" s="26" t="s">
        <v>75</v>
      </c>
      <c r="L32" s="12"/>
    </row>
    <row r="33" spans="1:12" ht="14.7" thickBot="1" x14ac:dyDescent="0.6">
      <c r="A33" s="27" t="s">
        <v>2</v>
      </c>
      <c r="B33" s="17"/>
      <c r="C33" s="17"/>
      <c r="D33" s="17">
        <v>5</v>
      </c>
      <c r="E33" s="17"/>
      <c r="F33" s="17"/>
      <c r="G33" s="17"/>
      <c r="H33" s="18">
        <f t="shared" ref="H33:H46" si="6">IF(G33&gt;5,$G$13*$H$13,IF(F33&gt;5,$F$13*$H$13, IF(E33&gt;5,$E$13*$H$13,IF(D33&gt;5,$D$13*$H$13,IF(C33&gt;5,$C$13*$H$9,IF(B33&gt;5,$B$13*$H$13,))))))</f>
        <v>0</v>
      </c>
      <c r="I33" s="61">
        <f>(($B$13 *B33 + $C$13*C33 + $D$13*D33 +$E$13*E33+ $F$13 *F33 + $G$13 *$G33 + H33)+12.5*$I$13*$G$5)</f>
        <v>7838.6493506493498</v>
      </c>
      <c r="J33" s="19">
        <f t="shared" ref="J33:J46" si="7">I33-I16</f>
        <v>65.376623376622774</v>
      </c>
      <c r="K33" s="58">
        <f>SUM(J33)</f>
        <v>65.376623376622774</v>
      </c>
      <c r="L33" s="12"/>
    </row>
    <row r="34" spans="1:12" ht="14.7" thickBot="1" x14ac:dyDescent="0.6">
      <c r="A34" s="27" t="s">
        <v>3</v>
      </c>
      <c r="B34" s="20"/>
      <c r="C34" s="17"/>
      <c r="D34" s="21">
        <v>12</v>
      </c>
      <c r="E34" s="21"/>
      <c r="F34" s="17"/>
      <c r="G34" s="17"/>
      <c r="H34" s="22">
        <f t="shared" si="6"/>
        <v>1246.5020197402598</v>
      </c>
      <c r="I34" s="61">
        <f t="shared" ref="I34:I46" si="8">(($B$13 *B34 + $C$13*C34 + $D$13*D34 +$E$13*E34+ $F$13 *F34 + $G$13 *$G34 + H34)+12.5*$I$13*$G$5)</f>
        <v>20059.260461298702</v>
      </c>
      <c r="J34" s="19">
        <f t="shared" si="7"/>
        <v>633.18385558441514</v>
      </c>
      <c r="K34" s="59">
        <f>SUM(J33:J34)</f>
        <v>698.56047896103792</v>
      </c>
      <c r="L34" s="12"/>
    </row>
    <row r="35" spans="1:12" ht="14.7" thickBot="1" x14ac:dyDescent="0.6">
      <c r="A35" s="27" t="s">
        <v>4</v>
      </c>
      <c r="B35" s="20"/>
      <c r="C35" s="17"/>
      <c r="D35" s="21">
        <v>12</v>
      </c>
      <c r="E35" s="21"/>
      <c r="F35" s="17"/>
      <c r="G35" s="17"/>
      <c r="H35" s="22">
        <f t="shared" si="6"/>
        <v>1246.5020197402598</v>
      </c>
      <c r="I35" s="61">
        <f t="shared" si="8"/>
        <v>20059.260461298702</v>
      </c>
      <c r="J35" s="19">
        <f t="shared" si="7"/>
        <v>-531.47013974026049</v>
      </c>
      <c r="K35" s="59">
        <f>SUM(J33:J35)</f>
        <v>167.09033922077742</v>
      </c>
      <c r="L35" s="12"/>
    </row>
    <row r="36" spans="1:12" ht="14.7" thickBot="1" x14ac:dyDescent="0.6">
      <c r="A36" s="27" t="s">
        <v>5</v>
      </c>
      <c r="B36" s="20"/>
      <c r="C36" s="20"/>
      <c r="D36" s="17">
        <v>7</v>
      </c>
      <c r="E36" s="21">
        <v>5</v>
      </c>
      <c r="F36" s="17"/>
      <c r="G36" s="17"/>
      <c r="H36" s="22">
        <f t="shared" si="6"/>
        <v>1246.5020197402598</v>
      </c>
      <c r="I36" s="61">
        <f t="shared" si="8"/>
        <v>20526.195526233765</v>
      </c>
      <c r="J36" s="19">
        <f t="shared" si="7"/>
        <v>-594.2181916883128</v>
      </c>
      <c r="K36" s="59">
        <f>SUM(J33:J36)</f>
        <v>-427.12785246753538</v>
      </c>
      <c r="L36" s="12"/>
    </row>
    <row r="37" spans="1:12" ht="14.7" thickBot="1" x14ac:dyDescent="0.6">
      <c r="A37" s="27" t="s">
        <v>6</v>
      </c>
      <c r="B37" s="20"/>
      <c r="C37" s="20"/>
      <c r="D37" s="17"/>
      <c r="E37" s="21">
        <v>12</v>
      </c>
      <c r="F37" s="17"/>
      <c r="G37" s="17"/>
      <c r="H37" s="22">
        <f t="shared" si="6"/>
        <v>1320.7540337662338</v>
      </c>
      <c r="I37" s="61">
        <f t="shared" si="8"/>
        <v>21254.156631168829</v>
      </c>
      <c r="J37" s="19">
        <f t="shared" si="7"/>
        <v>133.74291324675141</v>
      </c>
      <c r="K37" s="59">
        <f>SUM(J33:J37)</f>
        <v>-293.38493922078396</v>
      </c>
      <c r="L37" s="12"/>
    </row>
    <row r="38" spans="1:12" ht="14.7" thickBot="1" x14ac:dyDescent="0.6">
      <c r="A38" s="27" t="s">
        <v>7</v>
      </c>
      <c r="B38" s="20"/>
      <c r="C38" s="20"/>
      <c r="D38" s="17"/>
      <c r="E38" s="21">
        <v>12</v>
      </c>
      <c r="F38" s="17"/>
      <c r="G38" s="17"/>
      <c r="H38" s="22">
        <f t="shared" si="6"/>
        <v>1320.7540337662338</v>
      </c>
      <c r="I38" s="61">
        <f t="shared" si="8"/>
        <v>21254.156631168829</v>
      </c>
      <c r="J38" s="19">
        <f t="shared" si="7"/>
        <v>133.74291324675141</v>
      </c>
      <c r="K38" s="59">
        <f>SUM(J33:J38)</f>
        <v>-159.64202597403255</v>
      </c>
      <c r="L38" s="12"/>
    </row>
    <row r="39" spans="1:12" ht="14.7" thickBot="1" x14ac:dyDescent="0.6">
      <c r="A39" s="27" t="s">
        <v>8</v>
      </c>
      <c r="B39" s="20"/>
      <c r="C39" s="20"/>
      <c r="D39" s="20"/>
      <c r="E39" s="21">
        <v>12</v>
      </c>
      <c r="F39" s="17"/>
      <c r="G39" s="17"/>
      <c r="H39" s="22">
        <f t="shared" si="6"/>
        <v>1320.7540337662338</v>
      </c>
      <c r="I39" s="61">
        <f t="shared" si="8"/>
        <v>21254.156631168829</v>
      </c>
      <c r="J39" s="19">
        <f t="shared" si="7"/>
        <v>-448.46986233766438</v>
      </c>
      <c r="K39" s="59">
        <f>SUM(J33:J39)</f>
        <v>-608.11188831169693</v>
      </c>
      <c r="L39" s="12"/>
    </row>
    <row r="40" spans="1:12" ht="14.7" thickBot="1" x14ac:dyDescent="0.6">
      <c r="A40" s="27" t="s">
        <v>9</v>
      </c>
      <c r="B40" s="20"/>
      <c r="C40" s="20"/>
      <c r="D40" s="20"/>
      <c r="E40" s="17">
        <v>7</v>
      </c>
      <c r="F40" s="17">
        <v>5</v>
      </c>
      <c r="G40" s="17"/>
      <c r="H40" s="22">
        <f t="shared" si="6"/>
        <v>1320.7540337662338</v>
      </c>
      <c r="I40" s="61">
        <f t="shared" si="8"/>
        <v>21631.299488311688</v>
      </c>
      <c r="J40" s="19">
        <f t="shared" si="7"/>
        <v>-336.11661558441847</v>
      </c>
      <c r="K40" s="59">
        <f>SUM(J33:J40)</f>
        <v>-944.2285038961154</v>
      </c>
      <c r="L40" s="12"/>
    </row>
    <row r="41" spans="1:12" ht="14.7" thickBot="1" x14ac:dyDescent="0.6">
      <c r="A41" s="27" t="s">
        <v>10</v>
      </c>
      <c r="B41" s="20"/>
      <c r="C41" s="20"/>
      <c r="D41" s="20"/>
      <c r="E41" s="17"/>
      <c r="F41" s="17">
        <v>12</v>
      </c>
      <c r="G41" s="17"/>
      <c r="H41" s="22">
        <f t="shared" si="6"/>
        <v>1380.7272909090909</v>
      </c>
      <c r="I41" s="61">
        <f t="shared" si="8"/>
        <v>22219.272745454546</v>
      </c>
      <c r="J41" s="19">
        <f t="shared" si="7"/>
        <v>251.85664155843915</v>
      </c>
      <c r="K41" s="59">
        <f>SUM(J33:J41)</f>
        <v>-692.37186233767625</v>
      </c>
      <c r="L41" s="12"/>
    </row>
    <row r="42" spans="1:12" ht="14.7" thickBot="1" x14ac:dyDescent="0.6">
      <c r="A42" s="27" t="s">
        <v>11</v>
      </c>
      <c r="B42" s="20"/>
      <c r="C42" s="20"/>
      <c r="D42" s="20"/>
      <c r="E42" s="17"/>
      <c r="F42" s="17">
        <v>12</v>
      </c>
      <c r="G42" s="17"/>
      <c r="H42" s="22">
        <f t="shared" si="6"/>
        <v>1380.7272909090909</v>
      </c>
      <c r="I42" s="61">
        <f t="shared" si="8"/>
        <v>22219.272745454546</v>
      </c>
      <c r="J42" s="19">
        <f t="shared" si="7"/>
        <v>251.85664155843915</v>
      </c>
      <c r="K42" s="59">
        <f>SUM(J33:J42)</f>
        <v>-440.5152207792371</v>
      </c>
      <c r="L42" s="12"/>
    </row>
    <row r="43" spans="1:12" ht="14.7" thickBot="1" x14ac:dyDescent="0.6">
      <c r="A43" s="27" t="s">
        <v>12</v>
      </c>
      <c r="B43" s="20"/>
      <c r="C43" s="20"/>
      <c r="D43" s="20"/>
      <c r="E43" s="20"/>
      <c r="F43" s="17">
        <v>12</v>
      </c>
      <c r="G43" s="17"/>
      <c r="H43" s="22">
        <f t="shared" si="6"/>
        <v>1380.7272909090909</v>
      </c>
      <c r="I43" s="61">
        <f t="shared" si="8"/>
        <v>22219.272745454546</v>
      </c>
      <c r="J43" s="19">
        <f t="shared" si="7"/>
        <v>251.85664155843915</v>
      </c>
      <c r="K43" s="59">
        <f>SUM(J33:J43)</f>
        <v>-188.65857922079795</v>
      </c>
      <c r="L43" s="12"/>
    </row>
    <row r="44" spans="1:12" ht="14.7" thickBot="1" x14ac:dyDescent="0.6">
      <c r="A44" s="27" t="s">
        <v>13</v>
      </c>
      <c r="B44" s="20"/>
      <c r="C44" s="20"/>
      <c r="D44" s="20"/>
      <c r="E44" s="20"/>
      <c r="F44" s="17">
        <v>12</v>
      </c>
      <c r="G44" s="17"/>
      <c r="H44" s="22">
        <f t="shared" si="6"/>
        <v>1380.7272909090909</v>
      </c>
      <c r="I44" s="61">
        <f t="shared" si="8"/>
        <v>22219.272745454546</v>
      </c>
      <c r="J44" s="19">
        <f t="shared" si="7"/>
        <v>-347.94633402597537</v>
      </c>
      <c r="K44" s="59">
        <f>SUM(J33:J44)</f>
        <v>-536.60491324677332</v>
      </c>
      <c r="L44" s="12"/>
    </row>
    <row r="45" spans="1:12" ht="14.7" thickBot="1" x14ac:dyDescent="0.6">
      <c r="A45" s="27" t="s">
        <v>14</v>
      </c>
      <c r="B45" s="20"/>
      <c r="C45" s="20"/>
      <c r="D45" s="20"/>
      <c r="E45" s="20"/>
      <c r="F45" s="17">
        <v>7</v>
      </c>
      <c r="G45" s="17">
        <v>5</v>
      </c>
      <c r="H45" s="22">
        <f t="shared" si="6"/>
        <v>1380.7272909090909</v>
      </c>
      <c r="I45" s="61">
        <f t="shared" si="8"/>
        <v>22742.311706493507</v>
      </c>
      <c r="J45" s="19">
        <f t="shared" si="7"/>
        <v>-97.696983376627031</v>
      </c>
      <c r="K45" s="59">
        <f>SUM(J33:J45)</f>
        <v>-634.30189662340035</v>
      </c>
      <c r="L45" s="12"/>
    </row>
    <row r="46" spans="1:12" ht="14.7" thickBot="1" x14ac:dyDescent="0.6">
      <c r="A46" s="27" t="s">
        <v>89</v>
      </c>
      <c r="B46" s="20"/>
      <c r="C46" s="20"/>
      <c r="D46" s="20"/>
      <c r="E46" s="20"/>
      <c r="F46" s="21"/>
      <c r="G46" s="17">
        <v>12</v>
      </c>
      <c r="H46" s="22">
        <f t="shared" si="6"/>
        <v>1463.9009464935066</v>
      </c>
      <c r="I46" s="61">
        <f t="shared" si="8"/>
        <v>23557.739907532468</v>
      </c>
      <c r="J46" s="57">
        <f t="shared" si="7"/>
        <v>717.73121766233453</v>
      </c>
      <c r="K46" s="60">
        <f>SUM(J33:J46)</f>
        <v>83.429321038934177</v>
      </c>
      <c r="L46" s="12"/>
    </row>
    <row r="47" spans="1:12" x14ac:dyDescent="0.55000000000000004">
      <c r="A47" s="45" t="s">
        <v>93</v>
      </c>
      <c r="B47" s="44">
        <f t="shared" ref="B47:G47" si="9">(SUM(B33:B46)/12)</f>
        <v>0</v>
      </c>
      <c r="C47" s="44">
        <f t="shared" si="9"/>
        <v>0</v>
      </c>
      <c r="D47" s="44">
        <f t="shared" si="9"/>
        <v>3</v>
      </c>
      <c r="E47" s="44">
        <f t="shared" si="9"/>
        <v>4</v>
      </c>
      <c r="F47" s="44">
        <f t="shared" si="9"/>
        <v>5</v>
      </c>
      <c r="G47" s="44">
        <f t="shared" si="9"/>
        <v>1.4166666666666667</v>
      </c>
      <c r="H47" s="46"/>
      <c r="I47" s="14"/>
      <c r="J47" s="14"/>
      <c r="K47" s="14"/>
      <c r="L47" s="12"/>
    </row>
    <row r="48" spans="1:12" s="4" customFormat="1" x14ac:dyDescent="0.55000000000000004">
      <c r="I48" s="27"/>
      <c r="J48" s="27"/>
      <c r="K48" s="27"/>
      <c r="L48" s="12"/>
    </row>
    <row r="49" spans="1:12" s="4" customFormat="1" hidden="1" x14ac:dyDescent="0.55000000000000004">
      <c r="A49" s="31" t="s">
        <v>15</v>
      </c>
      <c r="B49" s="15">
        <f>VLOOKUP($A$9,$A$102:$G$150,2,0)</f>
        <v>0</v>
      </c>
      <c r="C49" s="16">
        <f>VLOOKUP($A$9,$A$102:$G$150,3,0)</f>
        <v>2711.98</v>
      </c>
      <c r="D49" s="16">
        <f>VLOOKUP($A$9,$A$102:$G$150,4,0)</f>
        <v>2877.66</v>
      </c>
      <c r="E49" s="16">
        <f>VLOOKUP($A$9,$A$102:$G$150,5,0)</f>
        <v>3132.57</v>
      </c>
      <c r="F49" s="16">
        <f>VLOOKUP($A$9,$A$102:$G$150,6,0)</f>
        <v>3260</v>
      </c>
      <c r="G49" s="16">
        <f>VLOOKUP($A$9,$A$102:$G$150,7,0)</f>
        <v>3391.28</v>
      </c>
      <c r="H49" s="10">
        <f>IF($A$7="West",VLOOKUP(A49,$A$52:$B$150,2,0),IF($A$7="BaWü",VLOOKUP(A49,$A$52:$C$150,2,0),IF($A$7="Ost",VLOOKUP(A49,$A$52:$C$150,3,0))))</f>
        <v>0.79510000000000003</v>
      </c>
      <c r="J49" s="27"/>
      <c r="K49" s="27"/>
      <c r="L49" s="12"/>
    </row>
    <row r="50" spans="1:12" s="4" customFormat="1" ht="16.2" hidden="1" customHeight="1" x14ac:dyDescent="0.55000000000000004">
      <c r="A50" s="29" t="s">
        <v>0</v>
      </c>
      <c r="B50" s="15">
        <f>VLOOKUP($A$13,$A$103:$G$150,2,0)</f>
        <v>0</v>
      </c>
      <c r="C50" s="15">
        <f>VLOOKUP($A$13,$A$103:$G$150,3,0)</f>
        <v>2877.66</v>
      </c>
      <c r="D50" s="15">
        <f>VLOOKUP($A$13,$A$103:$G$150,4,0)</f>
        <v>3017.88</v>
      </c>
      <c r="E50" s="15">
        <f>VLOOKUP($A$13,$A$103:$G$150,5,0)</f>
        <v>3197.65</v>
      </c>
      <c r="F50" s="15">
        <f>VLOOKUP($A$13,$A$103:$G$150,6,0)</f>
        <v>3342.85</v>
      </c>
      <c r="G50" s="15">
        <f>VLOOKUP($A$13,$A$103:$G$150,7,0)</f>
        <v>3544.22</v>
      </c>
      <c r="H50" s="10">
        <f>IF($A$11="West",VLOOKUP(A50,$A$52:$B$150,2,0),IF($A$11="BaWü",VLOOKUP(A50,$A$52:$C$150,2,0),IF($A$11="Ost",VLOOKUP(A50,$A$52:$C$150,3,0))))</f>
        <v>0.79510000000000003</v>
      </c>
      <c r="J50" s="27"/>
      <c r="K50" s="27"/>
      <c r="L50" s="12"/>
    </row>
    <row r="51" spans="1:12" s="4" customFormat="1" ht="13.8" hidden="1" customHeight="1" x14ac:dyDescent="0.55000000000000004">
      <c r="C51" s="4" t="s">
        <v>82</v>
      </c>
      <c r="L51" s="12"/>
    </row>
    <row r="52" spans="1:12" s="4" customFormat="1" hidden="1" x14ac:dyDescent="0.55000000000000004">
      <c r="A52" s="6" t="s">
        <v>26</v>
      </c>
      <c r="B52" s="7">
        <f t="shared" ref="B52:B59" si="10">$H$4</f>
        <v>0.79510000000000003</v>
      </c>
      <c r="C52" s="7">
        <f>$I$4</f>
        <v>0.59632499999999999</v>
      </c>
      <c r="E52" s="4">
        <v>4.3479999999999999</v>
      </c>
      <c r="J52" s="27"/>
      <c r="K52" s="27"/>
      <c r="L52" s="12"/>
    </row>
    <row r="53" spans="1:12" s="4" customFormat="1" hidden="1" x14ac:dyDescent="0.55000000000000004">
      <c r="A53" s="6" t="s">
        <v>27</v>
      </c>
      <c r="B53" s="7">
        <f t="shared" si="10"/>
        <v>0.79510000000000003</v>
      </c>
      <c r="C53" s="7">
        <f t="shared" ref="C53:C59" si="11">$I$4</f>
        <v>0.59632499999999999</v>
      </c>
      <c r="E53" s="4">
        <v>38.5</v>
      </c>
      <c r="F53" s="4">
        <v>40</v>
      </c>
      <c r="J53" s="27"/>
      <c r="K53" s="27"/>
      <c r="L53" s="12"/>
    </row>
    <row r="54" spans="1:12" s="4" customFormat="1" ht="14.7" hidden="1" customHeight="1" x14ac:dyDescent="0.55000000000000004">
      <c r="A54" s="6" t="s">
        <v>28</v>
      </c>
      <c r="B54" s="7">
        <f t="shared" si="10"/>
        <v>0.79510000000000003</v>
      </c>
      <c r="C54" s="7">
        <f t="shared" si="11"/>
        <v>0.59632499999999999</v>
      </c>
      <c r="E54" s="4">
        <v>39</v>
      </c>
      <c r="F54" s="4">
        <v>40</v>
      </c>
      <c r="J54" s="27"/>
      <c r="K54" s="27"/>
      <c r="L54" s="12"/>
    </row>
    <row r="55" spans="1:12" s="4" customFormat="1" hidden="1" x14ac:dyDescent="0.55000000000000004">
      <c r="A55" s="6" t="s">
        <v>29</v>
      </c>
      <c r="B55" s="7">
        <f t="shared" si="10"/>
        <v>0.79510000000000003</v>
      </c>
      <c r="C55" s="7">
        <f t="shared" si="11"/>
        <v>0.59632499999999999</v>
      </c>
      <c r="J55" s="27"/>
      <c r="K55" s="27"/>
      <c r="L55" s="12"/>
    </row>
    <row r="56" spans="1:12" s="4" customFormat="1" hidden="1" x14ac:dyDescent="0.55000000000000004">
      <c r="A56" s="6" t="s">
        <v>30</v>
      </c>
      <c r="B56" s="7">
        <f t="shared" si="10"/>
        <v>0.79510000000000003</v>
      </c>
      <c r="C56" s="7">
        <f t="shared" si="11"/>
        <v>0.59632499999999999</v>
      </c>
      <c r="J56" s="27"/>
      <c r="K56" s="27"/>
      <c r="L56" s="12"/>
    </row>
    <row r="57" spans="1:12" s="4" customFormat="1" hidden="1" x14ac:dyDescent="0.55000000000000004">
      <c r="A57" s="6" t="s">
        <v>31</v>
      </c>
      <c r="B57" s="7">
        <f t="shared" si="10"/>
        <v>0.79510000000000003</v>
      </c>
      <c r="C57" s="7">
        <f t="shared" si="11"/>
        <v>0.59632499999999999</v>
      </c>
      <c r="J57" s="27"/>
      <c r="K57" s="27"/>
      <c r="L57" s="12"/>
    </row>
    <row r="58" spans="1:12" s="4" customFormat="1" hidden="1" x14ac:dyDescent="0.55000000000000004">
      <c r="A58" s="6" t="s">
        <v>32</v>
      </c>
      <c r="B58" s="7">
        <f t="shared" si="10"/>
        <v>0.79510000000000003</v>
      </c>
      <c r="C58" s="7">
        <f t="shared" si="11"/>
        <v>0.59632499999999999</v>
      </c>
      <c r="J58" s="27"/>
      <c r="K58" s="27"/>
      <c r="L58" s="12"/>
    </row>
    <row r="59" spans="1:12" s="4" customFormat="1" hidden="1" x14ac:dyDescent="0.55000000000000004">
      <c r="A59" s="6" t="s">
        <v>33</v>
      </c>
      <c r="B59" s="7">
        <f t="shared" si="10"/>
        <v>0.79510000000000003</v>
      </c>
      <c r="C59" s="7">
        <f t="shared" si="11"/>
        <v>0.59632499999999999</v>
      </c>
      <c r="J59" s="27"/>
      <c r="K59" s="27"/>
      <c r="L59" s="12"/>
    </row>
    <row r="60" spans="1:12" s="4" customFormat="1" hidden="1" x14ac:dyDescent="0.55000000000000004">
      <c r="A60" s="6" t="s">
        <v>49</v>
      </c>
      <c r="B60" s="7">
        <f>$H$3</f>
        <v>0.70279999999999998</v>
      </c>
      <c r="C60" s="7">
        <f>$I$3</f>
        <v>0.52710000000000001</v>
      </c>
      <c r="J60" s="27"/>
      <c r="K60" s="27"/>
      <c r="L60" s="12"/>
    </row>
    <row r="61" spans="1:12" s="4" customFormat="1" hidden="1" x14ac:dyDescent="0.55000000000000004">
      <c r="A61" s="6" t="s">
        <v>50</v>
      </c>
      <c r="B61" s="7">
        <f t="shared" ref="B61:B65" si="12">$H$3</f>
        <v>0.70279999999999998</v>
      </c>
      <c r="C61" s="7">
        <f t="shared" ref="C61:C65" si="13">$I$3</f>
        <v>0.52710000000000001</v>
      </c>
      <c r="J61" s="27"/>
      <c r="K61" s="27"/>
      <c r="L61" s="12"/>
    </row>
    <row r="62" spans="1:12" s="4" customFormat="1" hidden="1" x14ac:dyDescent="0.55000000000000004">
      <c r="A62" s="6" t="s">
        <v>51</v>
      </c>
      <c r="B62" s="7">
        <f t="shared" si="12"/>
        <v>0.70279999999999998</v>
      </c>
      <c r="C62" s="7">
        <f t="shared" si="13"/>
        <v>0.52710000000000001</v>
      </c>
      <c r="J62" s="27"/>
      <c r="K62" s="27"/>
      <c r="L62" s="12"/>
    </row>
    <row r="63" spans="1:12" s="4" customFormat="1" hidden="1" x14ac:dyDescent="0.55000000000000004">
      <c r="A63" s="6" t="s">
        <v>34</v>
      </c>
      <c r="B63" s="7">
        <f t="shared" si="12"/>
        <v>0.70279999999999998</v>
      </c>
      <c r="C63" s="7">
        <f t="shared" si="13"/>
        <v>0.52710000000000001</v>
      </c>
      <c r="J63" s="27"/>
      <c r="K63" s="27"/>
      <c r="L63" s="12"/>
    </row>
    <row r="64" spans="1:12" s="4" customFormat="1" hidden="1" x14ac:dyDescent="0.55000000000000004">
      <c r="A64" s="6" t="s">
        <v>35</v>
      </c>
      <c r="B64" s="7">
        <f t="shared" si="12"/>
        <v>0.70279999999999998</v>
      </c>
      <c r="C64" s="7">
        <f t="shared" si="13"/>
        <v>0.52710000000000001</v>
      </c>
      <c r="J64" s="27"/>
      <c r="K64" s="27"/>
      <c r="L64" s="12"/>
    </row>
    <row r="65" spans="1:12" s="4" customFormat="1" hidden="1" x14ac:dyDescent="0.55000000000000004">
      <c r="A65" s="6" t="s">
        <v>36</v>
      </c>
      <c r="B65" s="7">
        <f t="shared" si="12"/>
        <v>0.70279999999999998</v>
      </c>
      <c r="C65" s="7">
        <f t="shared" si="13"/>
        <v>0.52710000000000001</v>
      </c>
      <c r="J65" s="27"/>
      <c r="K65" s="27"/>
      <c r="L65" s="12"/>
    </row>
    <row r="66" spans="1:12" s="4" customFormat="1" hidden="1" x14ac:dyDescent="0.55000000000000004">
      <c r="A66" s="6" t="s">
        <v>37</v>
      </c>
      <c r="B66" s="7">
        <f t="shared" ref="B66:B67" si="14">$H$2</f>
        <v>0.51780000000000004</v>
      </c>
      <c r="C66" s="7">
        <f>$I$2</f>
        <v>0.38835000000000003</v>
      </c>
      <c r="J66" s="27"/>
      <c r="K66" s="27"/>
      <c r="L66" s="12"/>
    </row>
    <row r="67" spans="1:12" s="4" customFormat="1" hidden="1" x14ac:dyDescent="0.55000000000000004">
      <c r="A67" s="6" t="s">
        <v>38</v>
      </c>
      <c r="B67" s="7">
        <f t="shared" si="14"/>
        <v>0.51780000000000004</v>
      </c>
      <c r="C67" s="7">
        <f t="shared" ref="C67:C68" si="15">$I$2</f>
        <v>0.38835000000000003</v>
      </c>
      <c r="J67" s="27"/>
      <c r="K67" s="27"/>
      <c r="L67" s="12"/>
    </row>
    <row r="68" spans="1:12" s="4" customFormat="1" hidden="1" x14ac:dyDescent="0.55000000000000004">
      <c r="A68" s="6" t="s">
        <v>39</v>
      </c>
      <c r="B68" s="7">
        <f>$H$2</f>
        <v>0.51780000000000004</v>
      </c>
      <c r="C68" s="7">
        <f t="shared" si="15"/>
        <v>0.38835000000000003</v>
      </c>
      <c r="J68" s="27"/>
      <c r="K68" s="27"/>
      <c r="L68" s="12"/>
    </row>
    <row r="69" spans="1:12" s="4" customFormat="1" hidden="1" x14ac:dyDescent="0.55000000000000004">
      <c r="A69" s="6" t="s">
        <v>40</v>
      </c>
      <c r="B69" s="7">
        <f t="shared" ref="B69:B72" si="16">$H$4</f>
        <v>0.79510000000000003</v>
      </c>
      <c r="C69" s="7">
        <f>$I$4</f>
        <v>0.59632499999999999</v>
      </c>
      <c r="J69" s="27"/>
      <c r="K69" s="27"/>
      <c r="L69" s="12"/>
    </row>
    <row r="70" spans="1:12" s="4" customFormat="1" hidden="1" x14ac:dyDescent="0.55000000000000004">
      <c r="A70" s="6" t="s">
        <v>41</v>
      </c>
      <c r="B70" s="7">
        <f t="shared" si="16"/>
        <v>0.79510000000000003</v>
      </c>
      <c r="C70" s="7">
        <f t="shared" ref="C70:C72" si="17">$I$4</f>
        <v>0.59632499999999999</v>
      </c>
      <c r="J70" s="27"/>
      <c r="K70" s="27"/>
      <c r="L70" s="12"/>
    </row>
    <row r="71" spans="1:12" s="4" customFormat="1" hidden="1" x14ac:dyDescent="0.55000000000000004">
      <c r="A71" s="6" t="s">
        <v>15</v>
      </c>
      <c r="B71" s="7">
        <f t="shared" si="16"/>
        <v>0.79510000000000003</v>
      </c>
      <c r="C71" s="7">
        <f t="shared" si="17"/>
        <v>0.59632499999999999</v>
      </c>
      <c r="J71" s="27"/>
      <c r="K71" s="27"/>
      <c r="L71" s="12"/>
    </row>
    <row r="72" spans="1:12" s="4" customFormat="1" hidden="1" x14ac:dyDescent="0.55000000000000004">
      <c r="A72" s="6" t="s">
        <v>0</v>
      </c>
      <c r="B72" s="7">
        <f t="shared" si="16"/>
        <v>0.79510000000000003</v>
      </c>
      <c r="C72" s="7">
        <f t="shared" si="17"/>
        <v>0.59632499999999999</v>
      </c>
      <c r="J72" s="27"/>
      <c r="K72" s="27"/>
      <c r="L72" s="12"/>
    </row>
    <row r="73" spans="1:12" s="4" customFormat="1" hidden="1" x14ac:dyDescent="0.55000000000000004">
      <c r="A73" s="6" t="s">
        <v>42</v>
      </c>
      <c r="B73" s="7">
        <f t="shared" ref="B73:B76" si="18">$H$3</f>
        <v>0.70279999999999998</v>
      </c>
      <c r="C73" s="7">
        <f>$I$3</f>
        <v>0.52710000000000001</v>
      </c>
      <c r="J73" s="27"/>
      <c r="K73" s="27"/>
      <c r="L73" s="12"/>
    </row>
    <row r="74" spans="1:12" s="4" customFormat="1" hidden="1" x14ac:dyDescent="0.55000000000000004">
      <c r="A74" s="6" t="s">
        <v>43</v>
      </c>
      <c r="B74" s="7">
        <f t="shared" si="18"/>
        <v>0.70279999999999998</v>
      </c>
      <c r="C74" s="7">
        <f t="shared" ref="C74:C82" si="19">$I$3</f>
        <v>0.52710000000000001</v>
      </c>
      <c r="J74" s="27"/>
      <c r="K74" s="27"/>
      <c r="L74" s="12"/>
    </row>
    <row r="75" spans="1:12" s="4" customFormat="1" hidden="1" x14ac:dyDescent="0.55000000000000004">
      <c r="A75" s="6" t="s">
        <v>44</v>
      </c>
      <c r="B75" s="7">
        <f t="shared" si="18"/>
        <v>0.70279999999999998</v>
      </c>
      <c r="C75" s="7">
        <f t="shared" si="19"/>
        <v>0.52710000000000001</v>
      </c>
      <c r="J75" s="27"/>
      <c r="K75" s="27"/>
      <c r="L75" s="12"/>
    </row>
    <row r="76" spans="1:12" s="4" customFormat="1" hidden="1" x14ac:dyDescent="0.55000000000000004">
      <c r="A76" s="6" t="s">
        <v>43</v>
      </c>
      <c r="B76" s="7">
        <f t="shared" si="18"/>
        <v>0.70279999999999998</v>
      </c>
      <c r="C76" s="7">
        <f t="shared" si="19"/>
        <v>0.52710000000000001</v>
      </c>
      <c r="J76" s="27"/>
      <c r="K76" s="27"/>
      <c r="L76" s="12"/>
    </row>
    <row r="77" spans="1:12" s="4" customFormat="1" hidden="1" x14ac:dyDescent="0.55000000000000004">
      <c r="A77" s="6" t="s">
        <v>44</v>
      </c>
      <c r="B77" s="7">
        <f>$H$3</f>
        <v>0.70279999999999998</v>
      </c>
      <c r="C77" s="7">
        <f t="shared" si="19"/>
        <v>0.52710000000000001</v>
      </c>
      <c r="J77" s="27"/>
      <c r="K77" s="27"/>
      <c r="L77" s="12"/>
    </row>
    <row r="78" spans="1:12" s="4" customFormat="1" hidden="1" x14ac:dyDescent="0.55000000000000004">
      <c r="A78" s="6" t="s">
        <v>45</v>
      </c>
      <c r="B78" s="7">
        <f t="shared" ref="B78:B82" si="20">$H$3</f>
        <v>0.70279999999999998</v>
      </c>
      <c r="C78" s="7">
        <f t="shared" si="19"/>
        <v>0.52710000000000001</v>
      </c>
      <c r="J78" s="27"/>
      <c r="K78" s="27"/>
      <c r="L78" s="12"/>
    </row>
    <row r="79" spans="1:12" s="4" customFormat="1" hidden="1" x14ac:dyDescent="0.55000000000000004">
      <c r="A79" s="6" t="s">
        <v>46</v>
      </c>
      <c r="B79" s="7">
        <f t="shared" si="20"/>
        <v>0.70279999999999998</v>
      </c>
      <c r="C79" s="7">
        <f t="shared" si="19"/>
        <v>0.52710000000000001</v>
      </c>
      <c r="J79" s="27"/>
      <c r="K79" s="27"/>
      <c r="L79" s="12"/>
    </row>
    <row r="80" spans="1:12" s="4" customFormat="1" hidden="1" x14ac:dyDescent="0.55000000000000004">
      <c r="A80" s="6" t="s">
        <v>47</v>
      </c>
      <c r="B80" s="7">
        <f t="shared" si="20"/>
        <v>0.70279999999999998</v>
      </c>
      <c r="C80" s="7">
        <f t="shared" si="19"/>
        <v>0.52710000000000001</v>
      </c>
      <c r="J80" s="27"/>
      <c r="K80" s="27"/>
      <c r="L80" s="12"/>
    </row>
    <row r="81" spans="1:12" s="4" customFormat="1" hidden="1" x14ac:dyDescent="0.55000000000000004">
      <c r="A81" s="6" t="s">
        <v>48</v>
      </c>
      <c r="B81" s="7">
        <f t="shared" si="20"/>
        <v>0.70279999999999998</v>
      </c>
      <c r="C81" s="7">
        <f t="shared" si="19"/>
        <v>0.52710000000000001</v>
      </c>
      <c r="J81" s="27"/>
      <c r="K81" s="27"/>
      <c r="L81" s="12"/>
    </row>
    <row r="82" spans="1:12" s="4" customFormat="1" hidden="1" x14ac:dyDescent="0.55000000000000004">
      <c r="A82" s="6" t="s">
        <v>18</v>
      </c>
      <c r="B82" s="7">
        <f t="shared" si="20"/>
        <v>0.70279999999999998</v>
      </c>
      <c r="C82" s="7">
        <f t="shared" si="19"/>
        <v>0.52710000000000001</v>
      </c>
      <c r="J82" s="27"/>
      <c r="K82" s="27"/>
      <c r="L82" s="12"/>
    </row>
    <row r="83" spans="1:12" s="4" customFormat="1" hidden="1" x14ac:dyDescent="0.55000000000000004">
      <c r="A83" s="6" t="s">
        <v>52</v>
      </c>
      <c r="B83" s="7">
        <f t="shared" ref="B83:B85" si="21">$H$4</f>
        <v>0.79510000000000003</v>
      </c>
      <c r="C83" s="7">
        <f>$I$4</f>
        <v>0.59632499999999999</v>
      </c>
      <c r="J83" s="27"/>
      <c r="K83" s="27"/>
      <c r="L83" s="12"/>
    </row>
    <row r="84" spans="1:12" s="4" customFormat="1" hidden="1" x14ac:dyDescent="0.55000000000000004">
      <c r="A84" s="6" t="s">
        <v>53</v>
      </c>
      <c r="B84" s="7">
        <f t="shared" si="21"/>
        <v>0.79510000000000003</v>
      </c>
      <c r="C84" s="7">
        <f t="shared" ref="C84:C89" si="22">$I$4</f>
        <v>0.59632499999999999</v>
      </c>
      <c r="J84" s="27"/>
      <c r="K84" s="27"/>
      <c r="L84" s="12"/>
    </row>
    <row r="85" spans="1:12" s="4" customFormat="1" hidden="1" x14ac:dyDescent="0.55000000000000004">
      <c r="A85" s="6" t="s">
        <v>54</v>
      </c>
      <c r="B85" s="7">
        <f t="shared" si="21"/>
        <v>0.79510000000000003</v>
      </c>
      <c r="C85" s="7">
        <f t="shared" si="22"/>
        <v>0.59632499999999999</v>
      </c>
      <c r="J85" s="27"/>
      <c r="K85" s="27"/>
      <c r="L85" s="12"/>
    </row>
    <row r="86" spans="1:12" s="4" customFormat="1" hidden="1" x14ac:dyDescent="0.55000000000000004">
      <c r="A86" s="6" t="s">
        <v>55</v>
      </c>
      <c r="B86" s="7">
        <f t="shared" ref="B86:B90" si="23">$H$4</f>
        <v>0.79510000000000003</v>
      </c>
      <c r="C86" s="7">
        <f t="shared" si="22"/>
        <v>0.59632499999999999</v>
      </c>
      <c r="J86" s="27"/>
      <c r="K86" s="27"/>
      <c r="L86" s="12"/>
    </row>
    <row r="87" spans="1:12" s="4" customFormat="1" hidden="1" x14ac:dyDescent="0.55000000000000004">
      <c r="A87" s="6" t="s">
        <v>56</v>
      </c>
      <c r="B87" s="7">
        <f t="shared" si="23"/>
        <v>0.79510000000000003</v>
      </c>
      <c r="C87" s="7">
        <f t="shared" si="22"/>
        <v>0.59632499999999999</v>
      </c>
      <c r="J87" s="27"/>
      <c r="K87" s="27"/>
      <c r="L87" s="12"/>
    </row>
    <row r="88" spans="1:12" s="4" customFormat="1" hidden="1" x14ac:dyDescent="0.55000000000000004">
      <c r="A88" s="6" t="s">
        <v>57</v>
      </c>
      <c r="B88" s="7">
        <f t="shared" si="23"/>
        <v>0.79510000000000003</v>
      </c>
      <c r="C88" s="7">
        <f t="shared" si="22"/>
        <v>0.59632499999999999</v>
      </c>
      <c r="J88" s="27"/>
      <c r="K88" s="27"/>
      <c r="L88" s="12"/>
    </row>
    <row r="89" spans="1:12" s="4" customFormat="1" hidden="1" x14ac:dyDescent="0.55000000000000004">
      <c r="A89" s="6" t="s">
        <v>68</v>
      </c>
      <c r="B89" s="7">
        <f t="shared" si="23"/>
        <v>0.79510000000000003</v>
      </c>
      <c r="C89" s="7">
        <f t="shared" si="22"/>
        <v>0.59632499999999999</v>
      </c>
      <c r="J89" s="27"/>
      <c r="K89" s="27"/>
      <c r="L89" s="12"/>
    </row>
    <row r="90" spans="1:12" s="4" customFormat="1" hidden="1" x14ac:dyDescent="0.55000000000000004">
      <c r="A90" s="6" t="s">
        <v>69</v>
      </c>
      <c r="B90" s="7">
        <f t="shared" si="23"/>
        <v>0.79510000000000003</v>
      </c>
      <c r="C90" s="7">
        <f>$I$3</f>
        <v>0.52710000000000001</v>
      </c>
      <c r="J90" s="27"/>
      <c r="K90" s="27"/>
      <c r="L90" s="12"/>
    </row>
    <row r="91" spans="1:12" s="4" customFormat="1" hidden="1" x14ac:dyDescent="0.55000000000000004">
      <c r="A91" s="6" t="s">
        <v>58</v>
      </c>
      <c r="B91" s="7">
        <f t="shared" ref="B91:B101" si="24">$H$3</f>
        <v>0.70279999999999998</v>
      </c>
      <c r="C91" s="7">
        <f t="shared" ref="C91:C101" si="25">$I$3</f>
        <v>0.52710000000000001</v>
      </c>
      <c r="J91" s="27"/>
      <c r="K91" s="27"/>
      <c r="L91" s="12"/>
    </row>
    <row r="92" spans="1:12" s="4" customFormat="1" hidden="1" x14ac:dyDescent="0.55000000000000004">
      <c r="A92" s="6" t="s">
        <v>59</v>
      </c>
      <c r="B92" s="7">
        <f t="shared" si="24"/>
        <v>0.70279999999999998</v>
      </c>
      <c r="C92" s="7">
        <f t="shared" si="25"/>
        <v>0.52710000000000001</v>
      </c>
      <c r="J92" s="27"/>
      <c r="K92" s="27"/>
      <c r="L92" s="12"/>
    </row>
    <row r="93" spans="1:12" s="4" customFormat="1" hidden="1" x14ac:dyDescent="0.55000000000000004">
      <c r="A93" s="6" t="s">
        <v>66</v>
      </c>
      <c r="B93" s="7">
        <f t="shared" si="24"/>
        <v>0.70279999999999998</v>
      </c>
      <c r="C93" s="7">
        <f t="shared" si="25"/>
        <v>0.52710000000000001</v>
      </c>
      <c r="J93" s="27"/>
      <c r="K93" s="27"/>
      <c r="L93" s="12"/>
    </row>
    <row r="94" spans="1:12" s="4" customFormat="1" hidden="1" x14ac:dyDescent="0.55000000000000004">
      <c r="A94" s="6" t="s">
        <v>67</v>
      </c>
      <c r="B94" s="7">
        <f t="shared" si="24"/>
        <v>0.70279999999999998</v>
      </c>
      <c r="C94" s="7">
        <f t="shared" si="25"/>
        <v>0.52710000000000001</v>
      </c>
      <c r="J94" s="27"/>
      <c r="K94" s="27"/>
      <c r="L94" s="12"/>
    </row>
    <row r="95" spans="1:12" s="4" customFormat="1" hidden="1" x14ac:dyDescent="0.55000000000000004">
      <c r="A95" s="6" t="s">
        <v>60</v>
      </c>
      <c r="B95" s="7">
        <f t="shared" si="24"/>
        <v>0.70279999999999998</v>
      </c>
      <c r="C95" s="7">
        <f t="shared" si="25"/>
        <v>0.52710000000000001</v>
      </c>
      <c r="J95" s="27"/>
      <c r="K95" s="27"/>
      <c r="L95" s="12"/>
    </row>
    <row r="96" spans="1:12" s="4" customFormat="1" hidden="1" x14ac:dyDescent="0.55000000000000004">
      <c r="A96" s="6" t="s">
        <v>61</v>
      </c>
      <c r="B96" s="7">
        <f t="shared" si="24"/>
        <v>0.70279999999999998</v>
      </c>
      <c r="C96" s="7">
        <f t="shared" si="25"/>
        <v>0.52710000000000001</v>
      </c>
      <c r="J96" s="27"/>
      <c r="K96" s="27"/>
      <c r="L96" s="12"/>
    </row>
    <row r="97" spans="1:12" s="4" customFormat="1" hidden="1" x14ac:dyDescent="0.55000000000000004">
      <c r="A97" s="6" t="s">
        <v>62</v>
      </c>
      <c r="B97" s="7">
        <f t="shared" si="24"/>
        <v>0.70279999999999998</v>
      </c>
      <c r="C97" s="7">
        <f t="shared" si="25"/>
        <v>0.52710000000000001</v>
      </c>
      <c r="J97" s="27"/>
      <c r="K97" s="27"/>
      <c r="L97" s="12"/>
    </row>
    <row r="98" spans="1:12" s="4" customFormat="1" hidden="1" x14ac:dyDescent="0.55000000000000004">
      <c r="A98" s="6" t="s">
        <v>63</v>
      </c>
      <c r="B98" s="7">
        <f t="shared" si="24"/>
        <v>0.70279999999999998</v>
      </c>
      <c r="C98" s="7">
        <f t="shared" si="25"/>
        <v>0.52710000000000001</v>
      </c>
      <c r="J98" s="27"/>
      <c r="K98" s="27"/>
      <c r="L98" s="12"/>
    </row>
    <row r="99" spans="1:12" s="4" customFormat="1" hidden="1" x14ac:dyDescent="0.55000000000000004">
      <c r="A99" s="6" t="s">
        <v>64</v>
      </c>
      <c r="B99" s="7">
        <f t="shared" si="24"/>
        <v>0.70279999999999998</v>
      </c>
      <c r="C99" s="7">
        <f t="shared" si="25"/>
        <v>0.52710000000000001</v>
      </c>
      <c r="J99" s="27"/>
      <c r="K99" s="27"/>
      <c r="L99" s="12"/>
    </row>
    <row r="100" spans="1:12" s="4" customFormat="1" hidden="1" x14ac:dyDescent="0.55000000000000004">
      <c r="A100" s="6" t="s">
        <v>65</v>
      </c>
      <c r="B100" s="7">
        <f t="shared" si="24"/>
        <v>0.70279999999999998</v>
      </c>
      <c r="C100" s="7">
        <f t="shared" si="25"/>
        <v>0.52710000000000001</v>
      </c>
      <c r="J100" s="27"/>
      <c r="K100" s="27"/>
      <c r="L100" s="12"/>
    </row>
    <row r="101" spans="1:12" s="4" customFormat="1" hidden="1" x14ac:dyDescent="0.55000000000000004">
      <c r="A101" s="6" t="s">
        <v>19</v>
      </c>
      <c r="B101" s="7">
        <f t="shared" si="24"/>
        <v>0.70279999999999998</v>
      </c>
      <c r="C101" s="7">
        <f t="shared" si="25"/>
        <v>0.52710000000000001</v>
      </c>
      <c r="J101" s="27"/>
      <c r="K101" s="27"/>
      <c r="L101" s="12"/>
    </row>
    <row r="102" spans="1:12" s="4" customFormat="1" hidden="1" x14ac:dyDescent="0.55000000000000004">
      <c r="J102" s="27"/>
      <c r="K102" s="27"/>
      <c r="L102" s="12"/>
    </row>
    <row r="103" spans="1:12" s="4" customFormat="1" hidden="1" x14ac:dyDescent="0.55000000000000004">
      <c r="A103" s="8" t="s">
        <v>39</v>
      </c>
      <c r="B103" s="69">
        <v>4584.49</v>
      </c>
      <c r="C103" s="69">
        <v>5000.7700000000004</v>
      </c>
      <c r="D103" s="69">
        <v>5260.14</v>
      </c>
      <c r="E103" s="69">
        <v>5840.78</v>
      </c>
      <c r="F103" s="69">
        <v>6339.54</v>
      </c>
      <c r="G103" s="69">
        <v>6667.67</v>
      </c>
      <c r="J103" s="27"/>
      <c r="K103" s="27"/>
      <c r="L103" s="12"/>
    </row>
    <row r="104" spans="1:12" s="4" customFormat="1" hidden="1" x14ac:dyDescent="0.55000000000000004">
      <c r="A104" s="8" t="s">
        <v>38</v>
      </c>
      <c r="B104" s="69">
        <v>4151.6499999999996</v>
      </c>
      <c r="C104" s="69">
        <v>4528.2299999999996</v>
      </c>
      <c r="D104" s="69">
        <v>4841.03</v>
      </c>
      <c r="E104" s="69">
        <v>5245.42</v>
      </c>
      <c r="F104" s="69">
        <v>5788.3</v>
      </c>
      <c r="G104" s="69">
        <v>6119.17</v>
      </c>
      <c r="J104" s="27"/>
      <c r="K104" s="27"/>
      <c r="L104" s="12"/>
    </row>
    <row r="105" spans="1:12" s="4" customFormat="1" hidden="1" x14ac:dyDescent="0.55000000000000004">
      <c r="A105" s="8" t="s">
        <v>37</v>
      </c>
      <c r="B105" s="69">
        <v>3827.03</v>
      </c>
      <c r="C105" s="69">
        <v>4196.0200000000004</v>
      </c>
      <c r="D105" s="69">
        <v>4479.41</v>
      </c>
      <c r="E105" s="69">
        <v>4893.7299999999996</v>
      </c>
      <c r="F105" s="69">
        <v>5433.88</v>
      </c>
      <c r="G105" s="69">
        <v>5683.28</v>
      </c>
      <c r="J105" s="27"/>
      <c r="K105" s="27"/>
      <c r="L105" s="12"/>
    </row>
    <row r="106" spans="1:12" s="4" customFormat="1" hidden="1" x14ac:dyDescent="0.55000000000000004">
      <c r="A106" s="8" t="s">
        <v>36</v>
      </c>
      <c r="B106" s="69">
        <v>3430.9</v>
      </c>
      <c r="C106" s="69">
        <v>3796.05</v>
      </c>
      <c r="D106" s="69">
        <v>4276.8999999999996</v>
      </c>
      <c r="E106" s="69">
        <v>4741.63</v>
      </c>
      <c r="F106" s="69">
        <v>5315.77</v>
      </c>
      <c r="G106" s="69">
        <v>5578.27</v>
      </c>
      <c r="J106" s="27"/>
      <c r="K106" s="27"/>
      <c r="L106" s="12"/>
    </row>
    <row r="107" spans="1:12" s="4" customFormat="1" hidden="1" x14ac:dyDescent="0.55000000000000004">
      <c r="A107" s="8" t="s">
        <v>35</v>
      </c>
      <c r="B107" s="69">
        <v>3312.6</v>
      </c>
      <c r="C107" s="69">
        <v>3656.01</v>
      </c>
      <c r="D107" s="69">
        <v>3941.33</v>
      </c>
      <c r="E107" s="69">
        <v>4311.7700000000004</v>
      </c>
      <c r="F107" s="69">
        <v>4836.6899999999996</v>
      </c>
      <c r="G107" s="69">
        <v>5099.2</v>
      </c>
      <c r="J107" s="27"/>
      <c r="K107" s="27"/>
      <c r="L107" s="12"/>
    </row>
    <row r="108" spans="1:12" s="4" customFormat="1" hidden="1" x14ac:dyDescent="0.55000000000000004">
      <c r="A108" s="8" t="s">
        <v>34</v>
      </c>
      <c r="B108" s="69">
        <v>3194.27</v>
      </c>
      <c r="C108" s="69">
        <v>3497.22</v>
      </c>
      <c r="D108" s="69">
        <v>3775.33</v>
      </c>
      <c r="E108" s="69">
        <v>4064.56</v>
      </c>
      <c r="F108" s="69">
        <v>4501.99</v>
      </c>
      <c r="G108" s="69">
        <v>4620.12</v>
      </c>
      <c r="J108" s="27"/>
      <c r="K108" s="27"/>
      <c r="L108" s="12"/>
    </row>
    <row r="109" spans="1:12" s="4" customFormat="1" hidden="1" x14ac:dyDescent="0.55000000000000004">
      <c r="A109" s="8" t="s">
        <v>51</v>
      </c>
      <c r="B109" s="69">
        <v>3099.42</v>
      </c>
      <c r="C109" s="69">
        <v>3349.91</v>
      </c>
      <c r="D109" s="69">
        <v>3637.1</v>
      </c>
      <c r="E109" s="69">
        <v>3888.65</v>
      </c>
      <c r="F109" s="69">
        <v>4214.62</v>
      </c>
      <c r="G109" s="69">
        <v>4392.6899999999996</v>
      </c>
      <c r="J109" s="27"/>
      <c r="K109" s="27"/>
      <c r="L109" s="12"/>
    </row>
    <row r="110" spans="1:12" s="4" customFormat="1" hidden="1" x14ac:dyDescent="0.55000000000000004">
      <c r="A110" s="8" t="s">
        <v>50</v>
      </c>
      <c r="B110" s="69">
        <v>2865.63</v>
      </c>
      <c r="C110" s="69">
        <v>3126.71</v>
      </c>
      <c r="D110" s="69">
        <v>3273.66</v>
      </c>
      <c r="E110" s="69">
        <v>3685.6</v>
      </c>
      <c r="F110" s="69">
        <v>3975.34</v>
      </c>
      <c r="G110" s="69">
        <v>4245.2299999999996</v>
      </c>
      <c r="J110" s="27"/>
      <c r="K110" s="27"/>
      <c r="L110" s="12"/>
    </row>
    <row r="111" spans="1:12" s="4" customFormat="1" hidden="1" x14ac:dyDescent="0.55000000000000004">
      <c r="A111" s="8" t="s">
        <v>49</v>
      </c>
      <c r="B111" s="69">
        <v>2818.96</v>
      </c>
      <c r="C111" s="69">
        <v>3049.32</v>
      </c>
      <c r="D111" s="69">
        <v>3234.09</v>
      </c>
      <c r="E111" s="69">
        <v>3647.35</v>
      </c>
      <c r="F111" s="69">
        <v>3739.87</v>
      </c>
      <c r="G111" s="69">
        <v>3975.66</v>
      </c>
      <c r="J111" s="27"/>
      <c r="K111" s="27"/>
      <c r="L111" s="12"/>
    </row>
    <row r="112" spans="1:12" s="4" customFormat="1" hidden="1" x14ac:dyDescent="0.55000000000000004">
      <c r="A112" s="8" t="s">
        <v>33</v>
      </c>
      <c r="B112" s="69">
        <v>2656.52</v>
      </c>
      <c r="C112" s="69">
        <v>2890.09</v>
      </c>
      <c r="D112" s="69">
        <v>3017.56</v>
      </c>
      <c r="E112" s="69">
        <v>3137.78</v>
      </c>
      <c r="F112" s="69">
        <v>3269.2</v>
      </c>
      <c r="G112" s="69">
        <v>3343.02</v>
      </c>
      <c r="J112" s="27"/>
      <c r="K112" s="27"/>
      <c r="L112" s="12"/>
    </row>
    <row r="113" spans="1:12" s="4" customFormat="1" hidden="1" x14ac:dyDescent="0.55000000000000004">
      <c r="A113" s="8" t="s">
        <v>32</v>
      </c>
      <c r="B113" s="69">
        <v>2493.12</v>
      </c>
      <c r="C113" s="69">
        <v>2729.06</v>
      </c>
      <c r="D113" s="69">
        <v>2877.36</v>
      </c>
      <c r="E113" s="69">
        <v>3004.81</v>
      </c>
      <c r="F113" s="69">
        <v>3111.25</v>
      </c>
      <c r="G113" s="69">
        <v>3189.58</v>
      </c>
      <c r="J113" s="27"/>
      <c r="K113" s="27"/>
      <c r="L113" s="12"/>
    </row>
    <row r="114" spans="1:12" s="4" customFormat="1" hidden="1" x14ac:dyDescent="0.55000000000000004">
      <c r="A114" s="8" t="s">
        <v>31</v>
      </c>
      <c r="B114" s="69">
        <v>2446.41</v>
      </c>
      <c r="C114" s="69">
        <v>2662.97</v>
      </c>
      <c r="D114" s="69">
        <v>2788.15</v>
      </c>
      <c r="E114" s="69">
        <v>2909.22</v>
      </c>
      <c r="F114" s="69">
        <v>3007.98</v>
      </c>
      <c r="G114" s="69">
        <v>3081</v>
      </c>
      <c r="J114" s="27"/>
      <c r="K114" s="27"/>
      <c r="L114" s="12"/>
    </row>
    <row r="115" spans="1:12" s="4" customFormat="1" hidden="1" x14ac:dyDescent="0.55000000000000004">
      <c r="A115" s="8" t="s">
        <v>30</v>
      </c>
      <c r="B115" s="69">
        <v>2347.5500000000002</v>
      </c>
      <c r="C115" s="69">
        <v>2555.4</v>
      </c>
      <c r="D115" s="69">
        <v>2673.48</v>
      </c>
      <c r="E115" s="69">
        <v>2794.54</v>
      </c>
      <c r="F115" s="69">
        <v>2894.01</v>
      </c>
      <c r="G115" s="69">
        <v>2955.27</v>
      </c>
      <c r="J115" s="27"/>
      <c r="K115" s="27"/>
      <c r="L115" s="12"/>
    </row>
    <row r="116" spans="1:12" s="4" customFormat="1" hidden="1" x14ac:dyDescent="0.55000000000000004">
      <c r="A116" s="8" t="s">
        <v>29</v>
      </c>
      <c r="B116" s="69">
        <v>2236.29</v>
      </c>
      <c r="C116" s="69">
        <v>2438.63</v>
      </c>
      <c r="D116" s="69">
        <v>2587.48</v>
      </c>
      <c r="E116" s="69">
        <v>2676.8</v>
      </c>
      <c r="F116" s="69">
        <v>2766.11</v>
      </c>
      <c r="G116" s="69">
        <v>2818.41</v>
      </c>
      <c r="J116" s="27"/>
      <c r="K116" s="27"/>
      <c r="L116" s="12"/>
    </row>
    <row r="117" spans="1:12" s="4" customFormat="1" hidden="1" x14ac:dyDescent="0.55000000000000004">
      <c r="A117" s="8" t="s">
        <v>28</v>
      </c>
      <c r="B117" s="69">
        <v>2201.29</v>
      </c>
      <c r="C117" s="69">
        <v>2407.15</v>
      </c>
      <c r="D117" s="69">
        <v>2462.5500000000002</v>
      </c>
      <c r="E117" s="69">
        <v>2564.71</v>
      </c>
      <c r="F117" s="69">
        <v>2641.37</v>
      </c>
      <c r="G117" s="69">
        <v>2711.6</v>
      </c>
      <c r="J117" s="27"/>
      <c r="K117" s="27"/>
      <c r="L117" s="12"/>
    </row>
    <row r="118" spans="1:12" s="4" customFormat="1" hidden="1" x14ac:dyDescent="0.55000000000000004">
      <c r="A118" s="8" t="s">
        <v>27</v>
      </c>
      <c r="B118" s="69">
        <v>2037.85</v>
      </c>
      <c r="C118" s="69">
        <v>2234.7399999999998</v>
      </c>
      <c r="D118" s="69">
        <v>2290.29</v>
      </c>
      <c r="E118" s="69">
        <v>2354.37</v>
      </c>
      <c r="F118" s="69">
        <v>2495.2199999999998</v>
      </c>
      <c r="G118" s="69">
        <v>2642.56</v>
      </c>
      <c r="J118" s="27"/>
      <c r="K118" s="27"/>
      <c r="L118" s="12"/>
    </row>
    <row r="119" spans="1:12" s="4" customFormat="1" ht="14.7" hidden="1" thickBot="1" x14ac:dyDescent="0.6">
      <c r="A119" s="9" t="s">
        <v>26</v>
      </c>
      <c r="C119" s="69">
        <v>1827.17</v>
      </c>
      <c r="D119" s="69">
        <v>1858.18</v>
      </c>
      <c r="E119" s="69">
        <v>1896.96</v>
      </c>
      <c r="F119" s="69">
        <v>1933.11</v>
      </c>
      <c r="G119" s="69">
        <v>2026.15</v>
      </c>
      <c r="J119" s="27"/>
      <c r="K119" s="27"/>
      <c r="L119" s="12"/>
    </row>
    <row r="120" spans="1:12" s="4" customFormat="1" hidden="1" x14ac:dyDescent="0.55000000000000004">
      <c r="A120" s="8" t="s">
        <v>18</v>
      </c>
      <c r="B120" s="70"/>
      <c r="C120" s="70">
        <v>4168.28</v>
      </c>
      <c r="D120" s="70">
        <v>4314.41</v>
      </c>
      <c r="E120" s="70">
        <v>4786.24</v>
      </c>
      <c r="F120" s="70">
        <v>5336.25</v>
      </c>
      <c r="G120" s="70">
        <v>5578.86</v>
      </c>
      <c r="J120" s="27"/>
      <c r="K120" s="27"/>
      <c r="L120" s="12"/>
    </row>
    <row r="121" spans="1:12" s="4" customFormat="1" hidden="1" x14ac:dyDescent="0.55000000000000004">
      <c r="A121" s="8" t="s">
        <v>48</v>
      </c>
      <c r="B121" s="70"/>
      <c r="C121" s="70">
        <v>4078.76</v>
      </c>
      <c r="D121" s="70">
        <v>4212.4799999999996</v>
      </c>
      <c r="E121" s="70">
        <v>4546.8100000000004</v>
      </c>
      <c r="F121" s="70">
        <v>4946.92</v>
      </c>
      <c r="G121" s="70">
        <v>5099.7299999999996</v>
      </c>
      <c r="J121" s="27"/>
      <c r="K121" s="27"/>
      <c r="L121" s="12"/>
    </row>
    <row r="122" spans="1:12" s="4" customFormat="1" hidden="1" x14ac:dyDescent="0.55000000000000004">
      <c r="A122" s="8" t="s">
        <v>47</v>
      </c>
      <c r="B122" s="70"/>
      <c r="C122" s="70">
        <v>3980.08</v>
      </c>
      <c r="D122" s="70">
        <v>4110.58</v>
      </c>
      <c r="E122" s="70">
        <v>4436.82</v>
      </c>
      <c r="F122" s="70">
        <v>4880.0600000000004</v>
      </c>
      <c r="G122" s="70">
        <v>4960.9399999999996</v>
      </c>
      <c r="J122" s="27"/>
      <c r="K122" s="27"/>
      <c r="L122" s="12"/>
    </row>
    <row r="123" spans="1:12" s="4" customFormat="1" hidden="1" x14ac:dyDescent="0.55000000000000004">
      <c r="A123" s="8" t="s">
        <v>46</v>
      </c>
      <c r="B123" s="70"/>
      <c r="C123" s="70">
        <v>3881.41</v>
      </c>
      <c r="D123" s="70">
        <v>4008.67</v>
      </c>
      <c r="E123" s="70">
        <v>4326.8</v>
      </c>
      <c r="F123" s="70">
        <v>4556.5200000000004</v>
      </c>
      <c r="G123" s="70">
        <v>4615.83</v>
      </c>
      <c r="J123" s="27"/>
      <c r="K123" s="27"/>
      <c r="L123" s="12"/>
    </row>
    <row r="124" spans="1:12" s="4" customFormat="1" hidden="1" x14ac:dyDescent="0.55000000000000004">
      <c r="A124" s="8" t="s">
        <v>45</v>
      </c>
      <c r="B124" s="70"/>
      <c r="C124" s="70">
        <v>3684.03</v>
      </c>
      <c r="D124" s="70">
        <v>3804.83</v>
      </c>
      <c r="E124" s="70">
        <v>4106.8</v>
      </c>
      <c r="F124" s="70">
        <v>4292.29</v>
      </c>
      <c r="G124" s="70">
        <v>4378.57</v>
      </c>
      <c r="J124" s="27"/>
      <c r="K124" s="27"/>
      <c r="L124" s="12"/>
    </row>
    <row r="125" spans="1:12" s="4" customFormat="1" hidden="1" x14ac:dyDescent="0.55000000000000004">
      <c r="A125" s="8" t="s">
        <v>44</v>
      </c>
      <c r="B125" s="70"/>
      <c r="C125" s="70">
        <v>3486.68</v>
      </c>
      <c r="D125" s="70">
        <v>3601</v>
      </c>
      <c r="E125" s="70">
        <v>3886.8</v>
      </c>
      <c r="F125" s="70">
        <v>4076.6</v>
      </c>
      <c r="G125" s="70">
        <v>4162.88</v>
      </c>
      <c r="J125" s="27"/>
      <c r="K125" s="27"/>
      <c r="L125" s="12"/>
    </row>
    <row r="126" spans="1:12" s="4" customFormat="1" hidden="1" x14ac:dyDescent="0.55000000000000004">
      <c r="A126" s="8" t="s">
        <v>43</v>
      </c>
      <c r="B126" s="70"/>
      <c r="C126" s="70">
        <v>3289.33</v>
      </c>
      <c r="D126" s="70">
        <v>3397.17</v>
      </c>
      <c r="E126" s="70">
        <v>3699.14</v>
      </c>
      <c r="F126" s="70">
        <v>3844.73</v>
      </c>
      <c r="G126" s="70">
        <v>3936.4</v>
      </c>
      <c r="J126" s="27"/>
      <c r="K126" s="27"/>
      <c r="L126" s="12"/>
    </row>
    <row r="127" spans="1:12" s="4" customFormat="1" hidden="1" x14ac:dyDescent="0.55000000000000004">
      <c r="A127" s="8" t="s">
        <v>42</v>
      </c>
      <c r="B127" s="70"/>
      <c r="C127" s="70">
        <v>3127.55</v>
      </c>
      <c r="D127" s="70">
        <v>3289.33</v>
      </c>
      <c r="E127" s="70">
        <v>3397.17</v>
      </c>
      <c r="F127" s="70">
        <v>3602.07</v>
      </c>
      <c r="G127" s="70">
        <v>3688.35</v>
      </c>
      <c r="J127" s="27"/>
      <c r="K127" s="27"/>
      <c r="L127" s="12"/>
    </row>
    <row r="128" spans="1:12" s="4" customFormat="1" hidden="1" x14ac:dyDescent="0.55000000000000004">
      <c r="A128" s="8" t="s">
        <v>0</v>
      </c>
      <c r="B128" s="70"/>
      <c r="C128" s="70">
        <v>2877.66</v>
      </c>
      <c r="D128" s="70">
        <v>3017.88</v>
      </c>
      <c r="E128" s="70">
        <v>3197.65</v>
      </c>
      <c r="F128" s="70">
        <v>3342.85</v>
      </c>
      <c r="G128" s="70">
        <v>3544.22</v>
      </c>
      <c r="J128" s="27"/>
      <c r="K128" s="27"/>
      <c r="L128" s="12"/>
    </row>
    <row r="129" spans="1:12" s="4" customFormat="1" hidden="1" x14ac:dyDescent="0.55000000000000004">
      <c r="A129" s="8" t="s">
        <v>15</v>
      </c>
      <c r="B129" s="70"/>
      <c r="C129" s="70">
        <v>2711.98</v>
      </c>
      <c r="D129" s="70">
        <v>2877.66</v>
      </c>
      <c r="E129" s="70">
        <v>3132.57</v>
      </c>
      <c r="F129" s="70">
        <v>3260</v>
      </c>
      <c r="G129" s="70">
        <v>3391.28</v>
      </c>
      <c r="J129" s="27"/>
      <c r="K129" s="27"/>
      <c r="L129" s="12"/>
    </row>
    <row r="130" spans="1:12" s="4" customFormat="1" hidden="1" x14ac:dyDescent="0.55000000000000004">
      <c r="A130" s="8" t="s">
        <v>41</v>
      </c>
      <c r="B130" s="70">
        <v>2268.48</v>
      </c>
      <c r="C130" s="70">
        <v>2431.6799999999998</v>
      </c>
      <c r="D130" s="70">
        <v>2584.5500000000002</v>
      </c>
      <c r="E130" s="70">
        <v>2909.53</v>
      </c>
      <c r="F130" s="70">
        <v>2992.37</v>
      </c>
      <c r="G130" s="70">
        <v>3145.28</v>
      </c>
      <c r="J130" s="27"/>
      <c r="K130" s="27"/>
      <c r="L130" s="12"/>
    </row>
    <row r="131" spans="1:12" s="4" customFormat="1" hidden="1" x14ac:dyDescent="0.55000000000000004">
      <c r="A131" s="8" t="s">
        <v>40</v>
      </c>
      <c r="B131" s="70">
        <v>2177.83</v>
      </c>
      <c r="C131" s="70">
        <v>2394.4899999999998</v>
      </c>
      <c r="D131" s="70">
        <v>2457.13</v>
      </c>
      <c r="E131" s="70">
        <v>2559.06</v>
      </c>
      <c r="F131" s="70">
        <v>2635.55</v>
      </c>
      <c r="G131" s="70">
        <v>2815.21</v>
      </c>
      <c r="J131" s="27"/>
      <c r="K131" s="27"/>
      <c r="L131" s="12"/>
    </row>
    <row r="132" spans="1:12" s="4" customFormat="1" hidden="1" x14ac:dyDescent="0.55000000000000004">
      <c r="A132" s="8" t="s">
        <v>19</v>
      </c>
      <c r="B132" s="70">
        <v>3733.74</v>
      </c>
      <c r="C132" s="70">
        <v>3847.26</v>
      </c>
      <c r="D132" s="70">
        <v>4343.71</v>
      </c>
      <c r="E132" s="70">
        <v>4716.01</v>
      </c>
      <c r="F132" s="70">
        <v>5274.49</v>
      </c>
      <c r="G132" s="70">
        <v>5615.77</v>
      </c>
      <c r="J132" s="27"/>
      <c r="K132" s="27"/>
      <c r="L132" s="12"/>
    </row>
    <row r="133" spans="1:12" s="4" customFormat="1" hidden="1" x14ac:dyDescent="0.55000000000000004">
      <c r="A133" s="8" t="s">
        <v>65</v>
      </c>
      <c r="B133" s="70">
        <v>3391.53</v>
      </c>
      <c r="C133" s="70">
        <v>3692.14</v>
      </c>
      <c r="D133" s="70">
        <v>4095.47</v>
      </c>
      <c r="E133" s="70">
        <v>4343.71</v>
      </c>
      <c r="F133" s="70">
        <v>4840.1000000000004</v>
      </c>
      <c r="G133" s="70">
        <v>5131.76</v>
      </c>
      <c r="J133" s="27"/>
      <c r="K133" s="27"/>
      <c r="L133" s="12"/>
    </row>
    <row r="134" spans="1:12" s="4" customFormat="1" hidden="1" x14ac:dyDescent="0.55000000000000004">
      <c r="A134" s="8" t="s">
        <v>64</v>
      </c>
      <c r="B134" s="70">
        <v>3311.26</v>
      </c>
      <c r="C134" s="70">
        <v>3611.48</v>
      </c>
      <c r="D134" s="70">
        <v>3884.5</v>
      </c>
      <c r="E134" s="70">
        <v>4219.58</v>
      </c>
      <c r="F134" s="70">
        <v>4591.8999999999996</v>
      </c>
      <c r="G134" s="70">
        <v>4815.29</v>
      </c>
      <c r="J134" s="27"/>
      <c r="K134" s="27"/>
      <c r="L134" s="12"/>
    </row>
    <row r="135" spans="1:12" s="4" customFormat="1" hidden="1" x14ac:dyDescent="0.55000000000000004">
      <c r="A135" s="8" t="s">
        <v>63</v>
      </c>
      <c r="B135" s="70">
        <v>3187.77</v>
      </c>
      <c r="C135" s="70">
        <v>3474.93</v>
      </c>
      <c r="D135" s="70">
        <v>3723.18</v>
      </c>
      <c r="E135" s="70">
        <v>4008.62</v>
      </c>
      <c r="F135" s="70">
        <v>4467.8</v>
      </c>
      <c r="G135" s="70">
        <v>4666.3500000000004</v>
      </c>
      <c r="J135" s="27"/>
      <c r="K135" s="27"/>
      <c r="L135" s="12"/>
    </row>
    <row r="136" spans="1:12" s="4" customFormat="1" hidden="1" x14ac:dyDescent="0.55000000000000004">
      <c r="A136" s="8" t="s">
        <v>62</v>
      </c>
      <c r="B136" s="70">
        <v>3171.02</v>
      </c>
      <c r="C136" s="70">
        <v>3439.3</v>
      </c>
      <c r="D136" s="70">
        <v>3715.15</v>
      </c>
      <c r="E136" s="70">
        <v>3995.76</v>
      </c>
      <c r="F136" s="70">
        <v>4306.04</v>
      </c>
      <c r="G136" s="70">
        <v>4523.21</v>
      </c>
      <c r="J136" s="27"/>
      <c r="K136" s="27"/>
      <c r="L136" s="12"/>
    </row>
    <row r="137" spans="1:12" s="4" customFormat="1" hidden="1" x14ac:dyDescent="0.55000000000000004">
      <c r="A137" s="8" t="s">
        <v>61</v>
      </c>
      <c r="B137" s="70">
        <v>3117.3</v>
      </c>
      <c r="C137" s="70">
        <v>3352.84</v>
      </c>
      <c r="D137" s="70">
        <v>3661.11</v>
      </c>
      <c r="E137" s="70">
        <v>3909.3</v>
      </c>
      <c r="F137" s="70">
        <v>4219.58</v>
      </c>
      <c r="G137" s="70">
        <v>4374.7</v>
      </c>
      <c r="J137" s="27"/>
      <c r="K137" s="27"/>
      <c r="L137" s="12"/>
    </row>
    <row r="138" spans="1:12" s="4" customFormat="1" hidden="1" x14ac:dyDescent="0.55000000000000004">
      <c r="A138" s="8" t="s">
        <v>60</v>
      </c>
      <c r="B138" s="70">
        <v>3074.5</v>
      </c>
      <c r="C138" s="70">
        <v>3343.35</v>
      </c>
      <c r="D138" s="70">
        <v>3638.92</v>
      </c>
      <c r="E138" s="70">
        <v>3899.53</v>
      </c>
      <c r="F138" s="70">
        <v>4222.22</v>
      </c>
      <c r="G138" s="70">
        <v>4358.74</v>
      </c>
      <c r="J138" s="27"/>
      <c r="K138" s="27"/>
      <c r="L138" s="12"/>
    </row>
    <row r="139" spans="1:12" s="4" customFormat="1" hidden="1" x14ac:dyDescent="0.55000000000000004">
      <c r="A139" s="8" t="s">
        <v>67</v>
      </c>
      <c r="B139" s="70">
        <v>2994.79</v>
      </c>
      <c r="C139" s="70">
        <v>3295.8</v>
      </c>
      <c r="D139" s="70">
        <v>3453.43</v>
      </c>
      <c r="E139" s="70">
        <v>3850.57</v>
      </c>
      <c r="F139" s="70">
        <v>4160.84</v>
      </c>
      <c r="G139" s="70">
        <v>4346.99</v>
      </c>
      <c r="J139" s="27"/>
      <c r="K139" s="27"/>
      <c r="L139" s="12"/>
    </row>
    <row r="140" spans="1:12" s="4" customFormat="1" hidden="1" x14ac:dyDescent="0.55000000000000004">
      <c r="A140" s="8" t="s">
        <v>66</v>
      </c>
      <c r="B140" s="70">
        <v>2933.26</v>
      </c>
      <c r="C140" s="70">
        <v>3232.36</v>
      </c>
      <c r="D140" s="70">
        <v>3388.98</v>
      </c>
      <c r="E140" s="70">
        <v>3785.22</v>
      </c>
      <c r="F140" s="70">
        <v>4095.47</v>
      </c>
      <c r="G140" s="70">
        <v>4281.63</v>
      </c>
      <c r="J140" s="27"/>
      <c r="K140" s="27"/>
      <c r="L140" s="12"/>
    </row>
    <row r="141" spans="1:12" s="4" customFormat="1" hidden="1" x14ac:dyDescent="0.55000000000000004">
      <c r="A141" s="8" t="s">
        <v>59</v>
      </c>
      <c r="B141" s="70">
        <v>2800.73</v>
      </c>
      <c r="C141" s="70">
        <v>3090.13</v>
      </c>
      <c r="D141" s="70">
        <v>3234.84</v>
      </c>
      <c r="E141" s="70">
        <v>3663.92</v>
      </c>
      <c r="F141" s="70">
        <v>4011.69</v>
      </c>
      <c r="G141" s="70">
        <v>4297.33</v>
      </c>
      <c r="J141" s="27"/>
      <c r="K141" s="27"/>
      <c r="L141" s="12"/>
    </row>
    <row r="142" spans="1:12" s="4" customFormat="1" hidden="1" x14ac:dyDescent="0.55000000000000004">
      <c r="A142" s="8" t="s">
        <v>58</v>
      </c>
      <c r="B142" s="70">
        <v>2723.92</v>
      </c>
      <c r="C142" s="70">
        <v>2982.65</v>
      </c>
      <c r="D142" s="70">
        <v>3220.39</v>
      </c>
      <c r="E142" s="70">
        <v>3566.21</v>
      </c>
      <c r="F142" s="70">
        <v>3890.41</v>
      </c>
      <c r="G142" s="70">
        <v>4138.97</v>
      </c>
      <c r="J142" s="27"/>
      <c r="K142" s="27"/>
      <c r="L142" s="12"/>
    </row>
    <row r="143" spans="1:12" s="4" customFormat="1" hidden="1" x14ac:dyDescent="0.55000000000000004">
      <c r="A143" s="8" t="s">
        <v>69</v>
      </c>
      <c r="B143" s="70">
        <v>2723.92</v>
      </c>
      <c r="C143" s="70">
        <v>2982.65</v>
      </c>
      <c r="D143" s="70">
        <v>3220.39</v>
      </c>
      <c r="E143" s="70">
        <v>3566.21</v>
      </c>
      <c r="F143" s="70">
        <v>3890.41</v>
      </c>
      <c r="G143" s="70">
        <v>4138.97</v>
      </c>
      <c r="J143" s="27"/>
      <c r="K143" s="27"/>
      <c r="L143" s="12"/>
    </row>
    <row r="144" spans="1:12" s="4" customFormat="1" hidden="1" x14ac:dyDescent="0.55000000000000004">
      <c r="A144" s="8" t="s">
        <v>68</v>
      </c>
      <c r="B144" s="70">
        <v>2685.14</v>
      </c>
      <c r="C144" s="70">
        <v>2917.8</v>
      </c>
      <c r="D144" s="70">
        <v>3123.13</v>
      </c>
      <c r="E144" s="70">
        <v>3317.66</v>
      </c>
      <c r="F144" s="70">
        <v>3506.77</v>
      </c>
      <c r="G144" s="70">
        <v>3703.99</v>
      </c>
      <c r="J144" s="27"/>
      <c r="K144" s="27"/>
      <c r="L144" s="12"/>
    </row>
    <row r="145" spans="1:12" s="4" customFormat="1" hidden="1" x14ac:dyDescent="0.55000000000000004">
      <c r="A145" s="8" t="s">
        <v>57</v>
      </c>
      <c r="B145" s="70">
        <v>2620.66</v>
      </c>
      <c r="C145" s="70">
        <v>2840.76</v>
      </c>
      <c r="D145" s="70">
        <v>3033.56</v>
      </c>
      <c r="E145" s="70">
        <v>3226.32</v>
      </c>
      <c r="F145" s="70">
        <v>3370.93</v>
      </c>
      <c r="G145" s="70">
        <v>3586.65</v>
      </c>
      <c r="L145" s="12"/>
    </row>
    <row r="146" spans="1:12" s="4" customFormat="1" hidden="1" x14ac:dyDescent="0.55000000000000004">
      <c r="A146" s="8" t="s">
        <v>56</v>
      </c>
      <c r="B146" s="72" t="s">
        <v>76</v>
      </c>
      <c r="C146" s="73"/>
      <c r="D146" s="73"/>
      <c r="E146" s="73"/>
      <c r="F146" s="73"/>
      <c r="G146" s="74"/>
      <c r="L146" s="12"/>
    </row>
    <row r="147" spans="1:12" s="4" customFormat="1" hidden="1" x14ac:dyDescent="0.55000000000000004">
      <c r="A147" s="8" t="s">
        <v>55</v>
      </c>
      <c r="B147" s="72" t="s">
        <v>76</v>
      </c>
      <c r="C147" s="73"/>
      <c r="D147" s="73"/>
      <c r="E147" s="73"/>
      <c r="F147" s="73"/>
      <c r="G147" s="74"/>
      <c r="L147" s="12"/>
    </row>
    <row r="148" spans="1:12" s="4" customFormat="1" hidden="1" x14ac:dyDescent="0.55000000000000004">
      <c r="A148" s="8" t="s">
        <v>54</v>
      </c>
      <c r="B148" s="70">
        <v>2481.17</v>
      </c>
      <c r="C148" s="70">
        <v>2714.24</v>
      </c>
      <c r="D148" s="70">
        <v>2882.94</v>
      </c>
      <c r="E148" s="70">
        <v>2997.41</v>
      </c>
      <c r="F148" s="70">
        <v>3105.85</v>
      </c>
      <c r="G148" s="70">
        <v>3274.79</v>
      </c>
      <c r="L148" s="12"/>
    </row>
    <row r="149" spans="1:12" s="4" customFormat="1" hidden="1" x14ac:dyDescent="0.55000000000000004">
      <c r="A149" s="8" t="s">
        <v>53</v>
      </c>
      <c r="B149" s="70">
        <v>2321.0500000000002</v>
      </c>
      <c r="C149" s="70">
        <v>2553.9899999999998</v>
      </c>
      <c r="D149" s="70">
        <v>2716.05</v>
      </c>
      <c r="E149" s="70">
        <v>2864.86</v>
      </c>
      <c r="F149" s="70">
        <v>2932.94</v>
      </c>
      <c r="G149" s="70">
        <v>3014.27</v>
      </c>
      <c r="L149" s="12"/>
    </row>
    <row r="150" spans="1:12" hidden="1" x14ac:dyDescent="0.55000000000000004">
      <c r="A150" s="8" t="s">
        <v>52</v>
      </c>
      <c r="B150" s="70">
        <v>2182.4</v>
      </c>
      <c r="C150" s="70">
        <v>2293.44</v>
      </c>
      <c r="D150" s="70">
        <v>2375.39</v>
      </c>
      <c r="E150" s="70">
        <v>2467.0500000000002</v>
      </c>
      <c r="F150" s="70">
        <v>2563.4299999999998</v>
      </c>
      <c r="G150" s="70">
        <v>2659.84</v>
      </c>
      <c r="H150" s="4"/>
      <c r="I150" s="4"/>
      <c r="J150" s="4"/>
      <c r="K150" s="4"/>
      <c r="L150" s="12"/>
    </row>
    <row r="151" spans="1:12" hidden="1" x14ac:dyDescent="0.55000000000000004"/>
    <row r="152" spans="1:12" hidden="1" x14ac:dyDescent="0.55000000000000004"/>
    <row r="153" spans="1:12" hidden="1" x14ac:dyDescent="0.55000000000000004"/>
    <row r="154" spans="1:12" hidden="1" x14ac:dyDescent="0.55000000000000004"/>
    <row r="155" spans="1:12" hidden="1" x14ac:dyDescent="0.55000000000000004"/>
    <row r="156" spans="1:12" hidden="1" x14ac:dyDescent="0.55000000000000004"/>
    <row r="157" spans="1:12" hidden="1" x14ac:dyDescent="0.55000000000000004"/>
    <row r="158" spans="1:12" hidden="1" x14ac:dyDescent="0.55000000000000004"/>
    <row r="159" spans="1:12" hidden="1" x14ac:dyDescent="0.55000000000000004"/>
    <row r="160" spans="1:12" hidden="1" x14ac:dyDescent="0.55000000000000004"/>
    <row r="161" hidden="1" x14ac:dyDescent="0.55000000000000004"/>
    <row r="162" hidden="1" x14ac:dyDescent="0.55000000000000004"/>
    <row r="163" hidden="1" x14ac:dyDescent="0.55000000000000004"/>
    <row r="164" hidden="1" x14ac:dyDescent="0.55000000000000004"/>
    <row r="165" hidden="1" x14ac:dyDescent="0.55000000000000004"/>
    <row r="166" hidden="1" x14ac:dyDescent="0.55000000000000004"/>
    <row r="167" hidden="1" x14ac:dyDescent="0.55000000000000004"/>
    <row r="168" hidden="1" x14ac:dyDescent="0.55000000000000004"/>
    <row r="169" hidden="1" x14ac:dyDescent="0.55000000000000004"/>
    <row r="170" hidden="1" x14ac:dyDescent="0.55000000000000004"/>
    <row r="171" hidden="1" x14ac:dyDescent="0.55000000000000004"/>
    <row r="172" hidden="1" x14ac:dyDescent="0.55000000000000004"/>
    <row r="173" hidden="1" x14ac:dyDescent="0.55000000000000004"/>
    <row r="174" hidden="1" x14ac:dyDescent="0.55000000000000004"/>
    <row r="175" hidden="1" x14ac:dyDescent="0.55000000000000004"/>
    <row r="176" hidden="1" x14ac:dyDescent="0.55000000000000004"/>
    <row r="177" hidden="1" x14ac:dyDescent="0.55000000000000004"/>
    <row r="178" hidden="1" x14ac:dyDescent="0.55000000000000004"/>
    <row r="179" hidden="1" x14ac:dyDescent="0.55000000000000004"/>
    <row r="180" hidden="1" x14ac:dyDescent="0.55000000000000004"/>
    <row r="181" hidden="1" x14ac:dyDescent="0.55000000000000004"/>
    <row r="182" hidden="1" x14ac:dyDescent="0.55000000000000004"/>
    <row r="183" hidden="1" x14ac:dyDescent="0.55000000000000004"/>
    <row r="184" hidden="1" x14ac:dyDescent="0.55000000000000004"/>
    <row r="185" hidden="1" x14ac:dyDescent="0.55000000000000004"/>
    <row r="186" hidden="1" x14ac:dyDescent="0.55000000000000004"/>
    <row r="187" hidden="1" x14ac:dyDescent="0.55000000000000004"/>
    <row r="188" hidden="1" x14ac:dyDescent="0.55000000000000004"/>
    <row r="189" hidden="1" x14ac:dyDescent="0.55000000000000004"/>
    <row r="190" hidden="1" x14ac:dyDescent="0.55000000000000004"/>
    <row r="191" hidden="1" x14ac:dyDescent="0.55000000000000004"/>
    <row r="192" hidden="1" x14ac:dyDescent="0.55000000000000004"/>
    <row r="193" hidden="1" x14ac:dyDescent="0.55000000000000004"/>
    <row r="194" hidden="1" x14ac:dyDescent="0.55000000000000004"/>
    <row r="195" hidden="1" x14ac:dyDescent="0.55000000000000004"/>
    <row r="196" hidden="1" x14ac:dyDescent="0.55000000000000004"/>
    <row r="197" hidden="1" x14ac:dyDescent="0.55000000000000004"/>
    <row r="198" hidden="1" x14ac:dyDescent="0.55000000000000004"/>
    <row r="199" hidden="1" x14ac:dyDescent="0.55000000000000004"/>
    <row r="200" hidden="1" x14ac:dyDescent="0.55000000000000004"/>
    <row r="201" hidden="1" x14ac:dyDescent="0.55000000000000004"/>
  </sheetData>
  <sheetProtection algorithmName="SHA-512" hashValue="zCRb+gScrooVhsTthDItWloprOFSi/2YE/EjSREtuYCXPAOc+kfEpoPW0GNo41t6Dwj8xgXltEcKM7/Mnxe7qg==" saltValue="/AbIrbo9QoFtC+U1mng1sA==" spinCount="100000" sheet="1" objects="1" scenarios="1" selectLockedCells="1"/>
  <mergeCells count="7">
    <mergeCell ref="B147:G147"/>
    <mergeCell ref="B146:G146"/>
    <mergeCell ref="A1:G1"/>
    <mergeCell ref="A3:G3"/>
    <mergeCell ref="K11:L29"/>
    <mergeCell ref="I5:J5"/>
    <mergeCell ref="A2:G2"/>
  </mergeCells>
  <conditionalFormatting sqref="J33:K46">
    <cfRule type="cellIs" dxfId="1" priority="2" operator="lessThan">
      <formula>0</formula>
    </cfRule>
  </conditionalFormatting>
  <conditionalFormatting sqref="G5">
    <cfRule type="expression" dxfId="0" priority="3">
      <formula>E5&lt;1</formula>
    </cfRule>
  </conditionalFormatting>
  <dataValidations xWindow="1254" yWindow="1015" count="10">
    <dataValidation type="whole" allowBlank="1" showInputMessage="1" showErrorMessage="1" sqref="D34:E35 E19:E22 E36:E39 D17:E18 G43:G44 F46">
      <formula1>1</formula1>
      <formula2>12</formula2>
    </dataValidation>
    <dataValidation type="list" allowBlank="1" showErrorMessage="1" sqref="A11">
      <formula1>"West, Ost, BaWü"</formula1>
    </dataValidation>
    <dataValidation operator="notBetween" allowBlank="1" showInputMessage="1" showErrorMessage="1" sqref="B9:G9 B49:G50 B13:G13"/>
    <dataValidation type="list" allowBlank="1" showInputMessage="1" showErrorMessage="1" sqref="A49:A50">
      <formula1>$A$52:$A$100</formula1>
    </dataValidation>
    <dataValidation type="whole" allowBlank="1" showInputMessage="1" showErrorMessage="1" promptTitle="Anzahl der A13" sqref="G16 F26 G33 G45">
      <formula1>1</formula1>
      <formula2>12</formula2>
    </dataValidation>
    <dataValidation type="whole" allowBlank="1" showInputMessage="1" showErrorMessage="1" promptTitle="Zahl Monate" prompt="... in dieser Stufe in diesem Jahr" sqref="B16:F16 F17:G25 G26:G29 G46 D19:D21 E23:E25 C17:C18 B33:F33 F34:G42 C34:C35 D36:D38 E40:E42 F43:F45 F27:F29">
      <formula1>1</formula1>
      <formula2>12</formula2>
    </dataValidation>
    <dataValidation type="decimal" errorStyle="information" showErrorMessage="1" errorTitle="ivrAZ" error="Das scheint uns eine unmögiche Arbeitszeit im Wochendurchschnitt!" promptTitle="ivrAZ" prompt="Individualvertragliche _x000a_regelmäßige wochen-_x000a_durchschnittliche _x000a_Zeitschuld bei Teilzeit." sqref="E5">
      <formula1>1</formula1>
      <formula2>A5</formula2>
    </dataValidation>
    <dataValidation type="list" allowBlank="1" showErrorMessage="1" promptTitle="Dienstleistungsbereich" prompt="TVöD-K oder TVöD-B" sqref="A6">
      <formula1>"TVöD-K, TVöD-B"</formula1>
    </dataValidation>
    <dataValidation type="list" allowBlank="1" showErrorMessage="1" sqref="A7">
      <formula1>"West, Ost, BaWü"</formula1>
    </dataValidation>
    <dataValidation type="list" allowBlank="1" showErrorMessage="1" sqref="A9 A13">
      <formula1>$A$52:$A$100</formula1>
    </dataValidation>
  </dataValidations>
  <hyperlinks>
    <hyperlink ref="K5" r:id="rId1"/>
    <hyperlink ref="I5" r:id="rId2"/>
  </hyperlinks>
  <pageMargins left="0.70587962962962958" right="0.11811023622047245" top="0.39370078740157483" bottom="0.19685039370078741" header="0.31496062992125984" footer="0.31496062992125984"/>
  <pageSetup paperSize="9" scale="78" orientation="landscape" horizontalDpi="1200" verticalDpi="1200" r:id="rId3"/>
  <ignoredErrors>
    <ignoredError sqref="H16:H29 H33:H46" unlockedFormula="1"/>
    <ignoredError sqref="B30:G30 B47:G4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baseColWidth="10" defaultRowHeight="14.4" x14ac:dyDescent="0.55000000000000004"/>
  <sheetData>
    <row r="1" spans="1:9" x14ac:dyDescent="0.55000000000000004">
      <c r="A1" s="66" t="s">
        <v>97</v>
      </c>
      <c r="B1" t="s">
        <v>95</v>
      </c>
      <c r="C1" t="s">
        <v>98</v>
      </c>
      <c r="E1" t="s">
        <v>99</v>
      </c>
    </row>
    <row r="2" spans="1:9" x14ac:dyDescent="0.55000000000000004">
      <c r="B2" t="s">
        <v>100</v>
      </c>
      <c r="C2" t="s">
        <v>101</v>
      </c>
    </row>
    <row r="4" spans="1:9" x14ac:dyDescent="0.55000000000000004">
      <c r="B4" t="s">
        <v>25</v>
      </c>
      <c r="E4" t="s">
        <v>102</v>
      </c>
    </row>
    <row r="5" spans="1:9" x14ac:dyDescent="0.55000000000000004">
      <c r="B5" t="s">
        <v>103</v>
      </c>
    </row>
    <row r="6" spans="1:9" x14ac:dyDescent="0.55000000000000004">
      <c r="B6" t="s">
        <v>104</v>
      </c>
    </row>
    <row r="8" spans="1:9" x14ac:dyDescent="0.55000000000000004">
      <c r="B8" t="s">
        <v>105</v>
      </c>
      <c r="E8" t="s">
        <v>106</v>
      </c>
    </row>
    <row r="10" spans="1:9" x14ac:dyDescent="0.55000000000000004">
      <c r="B10" t="s">
        <v>107</v>
      </c>
      <c r="C10" t="s">
        <v>108</v>
      </c>
      <c r="E10" t="s">
        <v>109</v>
      </c>
    </row>
    <row r="11" spans="1:9" x14ac:dyDescent="0.55000000000000004">
      <c r="D11" t="s">
        <v>110</v>
      </c>
    </row>
    <row r="12" spans="1:9" x14ac:dyDescent="0.55000000000000004">
      <c r="D12" t="s">
        <v>111</v>
      </c>
    </row>
    <row r="13" spans="1:9" x14ac:dyDescent="0.55000000000000004">
      <c r="D13" t="s">
        <v>112</v>
      </c>
    </row>
    <row r="14" spans="1:9" x14ac:dyDescent="0.55000000000000004">
      <c r="B14" t="s">
        <v>1</v>
      </c>
      <c r="C14" t="s">
        <v>113</v>
      </c>
      <c r="E14" t="s">
        <v>114</v>
      </c>
    </row>
    <row r="16" spans="1:9" ht="14.7" thickBot="1" x14ac:dyDescent="0.6">
      <c r="A16" s="28" t="s">
        <v>1</v>
      </c>
      <c r="B16" s="3">
        <v>1</v>
      </c>
      <c r="C16" s="3">
        <v>2</v>
      </c>
      <c r="D16" s="3">
        <v>3</v>
      </c>
      <c r="E16" s="3">
        <v>4</v>
      </c>
      <c r="F16" s="3">
        <v>5</v>
      </c>
      <c r="G16" s="3">
        <v>6</v>
      </c>
      <c r="H16" s="13"/>
      <c r="I16" s="13" t="s">
        <v>96</v>
      </c>
    </row>
    <row r="17" spans="1:10" ht="14.7" thickBot="1" x14ac:dyDescent="0.6">
      <c r="A17" s="68"/>
      <c r="B17" s="49"/>
      <c r="C17" s="49"/>
      <c r="D17" s="49"/>
      <c r="E17" s="49"/>
      <c r="F17" s="49"/>
      <c r="G17" s="49"/>
      <c r="H17" s="10"/>
      <c r="I17" s="67"/>
    </row>
    <row r="18" spans="1:10" x14ac:dyDescent="0.55000000000000004">
      <c r="A18" t="s">
        <v>120</v>
      </c>
      <c r="I18" t="s">
        <v>123</v>
      </c>
    </row>
    <row r="20" spans="1:10" ht="14.7" thickBot="1" x14ac:dyDescent="0.6">
      <c r="A20" s="28" t="s">
        <v>1</v>
      </c>
      <c r="B20" s="3">
        <v>1</v>
      </c>
      <c r="C20" s="3">
        <v>2</v>
      </c>
      <c r="D20" s="3">
        <v>3</v>
      </c>
      <c r="E20" s="3">
        <v>4</v>
      </c>
      <c r="F20" s="3">
        <v>5</v>
      </c>
      <c r="G20" s="3">
        <v>6</v>
      </c>
      <c r="H20" s="13"/>
      <c r="I20" s="13" t="s">
        <v>96</v>
      </c>
    </row>
    <row r="21" spans="1:10" ht="14.7" thickBot="1" x14ac:dyDescent="0.6">
      <c r="A21" s="34"/>
      <c r="B21" s="48"/>
      <c r="C21" s="48"/>
      <c r="D21" s="48"/>
      <c r="E21" s="48"/>
      <c r="F21" s="48"/>
      <c r="G21" s="48"/>
      <c r="H21" s="10"/>
      <c r="I21" s="67"/>
    </row>
    <row r="22" spans="1:10" x14ac:dyDescent="0.55000000000000004">
      <c r="A22" t="s">
        <v>121</v>
      </c>
      <c r="I22" t="s">
        <v>122</v>
      </c>
    </row>
    <row r="24" spans="1:10" x14ac:dyDescent="0.55000000000000004">
      <c r="A24" s="65" t="s">
        <v>115</v>
      </c>
      <c r="B24" s="65"/>
      <c r="C24" s="65" t="s">
        <v>116</v>
      </c>
      <c r="D24" s="65" t="s">
        <v>117</v>
      </c>
      <c r="E24" s="65"/>
      <c r="F24" s="65"/>
      <c r="G24" s="65"/>
      <c r="H24" s="65"/>
      <c r="I24" s="65"/>
      <c r="J24" s="65"/>
    </row>
    <row r="25" spans="1:10" x14ac:dyDescent="0.55000000000000004">
      <c r="A25" s="65" t="s">
        <v>118</v>
      </c>
      <c r="B25" s="65"/>
      <c r="C25" s="65" t="s">
        <v>119</v>
      </c>
      <c r="D25" s="65"/>
      <c r="E25" s="65"/>
      <c r="F25" s="65"/>
      <c r="G25" s="65"/>
      <c r="H25" s="65"/>
      <c r="I25" s="65"/>
      <c r="J25" s="65"/>
    </row>
  </sheetData>
  <sheetProtection algorithmName="SHA-512" hashValue="7W5w6cZ+4ih/6eqxgk2i+7/RQ4uSt9eGPq6RDZZ96w84w9KRjdaNf+9TxPITM2dBd0Mu2AXKU5Z5gRe/lPr/wg==" saltValue="bpKmssiXYVCqd4qhekSJ0w==" spinCount="100000" sheet="1" objects="1" scenarios="1"/>
  <dataValidations count="2">
    <dataValidation type="list" allowBlank="1" showInputMessage="1" showErrorMessage="1" sqref="A17 A21">
      <formula1>$A$55:$A$103</formula1>
    </dataValidation>
    <dataValidation operator="notBetween" allowBlank="1" showInputMessage="1" showErrorMessage="1" sqref="B17:G17 B21:G21"/>
  </dataValidation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5" sqref="B5"/>
    </sheetView>
  </sheetViews>
  <sheetFormatPr baseColWidth="10" defaultRowHeight="14.4" x14ac:dyDescent="0.55000000000000004"/>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Vergleich</vt:lpstr>
      <vt:lpstr>Erläuterungen</vt:lpstr>
      <vt:lpstr>Tabelle2</vt:lpstr>
      <vt:lpstr>Vergleich!Druckbereich</vt:lpstr>
      <vt:lpstr>Entgeltgruppen</vt:lpstr>
      <vt:lpstr>West_oder_Ost?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tobias michel</dc:creator>
  <cp:lastModifiedBy>tobias michel</cp:lastModifiedBy>
  <cp:lastPrinted>2018-05-07T09:11:07Z</cp:lastPrinted>
  <dcterms:created xsi:type="dcterms:W3CDTF">2017-06-10T19:43:07Z</dcterms:created>
  <dcterms:modified xsi:type="dcterms:W3CDTF">2018-10-22T08:37:29Z</dcterms:modified>
</cp:coreProperties>
</file>