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D:\Arbeiten\Sammlung\Excel\"/>
    </mc:Choice>
  </mc:AlternateContent>
  <xr:revisionPtr revIDLastSave="0" documentId="8_{6BD541C6-7EF4-4371-A7A4-B468CC9B8750}" xr6:coauthVersionLast="43" xr6:coauthVersionMax="43" xr10:uidLastSave="{00000000-0000-0000-0000-000000000000}"/>
  <bookViews>
    <workbookView xWindow="1776" yWindow="0" windowWidth="17346" windowHeight="7824" xr2:uid="{00000000-000D-0000-FFFF-FFFF00000000}"/>
  </bookViews>
  <sheets>
    <sheet name="Mein Geld" sheetId="1" r:id="rId1"/>
    <sheet name="Erläuterungen" sheetId="2" r:id="rId2"/>
    <sheet name="OF" sheetId="3" state="hidden" r:id="rId3"/>
    <sheet name="Anlagen A-E" sheetId="4" state="hidden" r:id="rId4"/>
    <sheet name="Anlage G" sheetId="5" state="hidden" r:id="rId5"/>
    <sheet name="_SSC" sheetId="6" state="hidden" r:id="rId6"/>
  </sheets>
  <definedNames>
    <definedName name="Entgeltgruppen">'Anlagen A-E'!$A$8:$A$48</definedName>
    <definedName name="West_oder_Ost?">'Anlagen A-E'!#REF!</definedName>
    <definedName name="Z_DA5040D1_FB9E_4B9B_A34F_8C9AAC669D8E_.wvu.PrintArea" localSheetId="0">'Mein Geld'!$A$1:$I$9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5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41" i="5"/>
  <c r="I27" i="5"/>
  <c r="I28" i="5"/>
  <c r="I29" i="5"/>
  <c r="I30" i="5"/>
  <c r="I31" i="5"/>
  <c r="I32" i="5"/>
  <c r="I33" i="5"/>
  <c r="I34" i="5"/>
  <c r="I35" i="5"/>
  <c r="I36" i="5"/>
  <c r="I37" i="5"/>
  <c r="I26" i="5"/>
  <c r="H4" i="4" l="1"/>
  <c r="C26" i="4" s="1"/>
  <c r="H3" i="4"/>
  <c r="C28" i="4" s="1"/>
  <c r="B26" i="4"/>
  <c r="B25" i="4"/>
  <c r="B24" i="4"/>
  <c r="B23" i="4"/>
  <c r="B22" i="4"/>
  <c r="B21" i="4"/>
  <c r="B20" i="4"/>
  <c r="B27" i="4"/>
  <c r="B30" i="4"/>
  <c r="B29" i="4"/>
  <c r="B28" i="4"/>
  <c r="B31" i="4"/>
  <c r="C21" i="4" l="1"/>
  <c r="C25" i="4"/>
  <c r="C29" i="4"/>
  <c r="C30" i="4"/>
  <c r="C31" i="4"/>
  <c r="C27" i="4"/>
  <c r="C23" i="4"/>
  <c r="C22" i="4"/>
  <c r="C20" i="4"/>
  <c r="C24" i="4"/>
  <c r="G51" i="4"/>
  <c r="F51" i="4"/>
  <c r="E51" i="4"/>
  <c r="D51" i="4"/>
  <c r="C51" i="4"/>
  <c r="C49" i="4" s="1"/>
  <c r="B51" i="4"/>
  <c r="C2" i="4"/>
  <c r="B2" i="4"/>
  <c r="H108" i="5"/>
  <c r="G108" i="5"/>
  <c r="F108" i="5"/>
  <c r="E108" i="5"/>
  <c r="D108" i="5"/>
  <c r="C108" i="5"/>
  <c r="H107" i="5"/>
  <c r="G107" i="5"/>
  <c r="F107" i="5"/>
  <c r="E107" i="5"/>
  <c r="D107" i="5"/>
  <c r="C107" i="5"/>
  <c r="G106" i="5"/>
  <c r="F106" i="5"/>
  <c r="E106" i="5"/>
  <c r="D106" i="5"/>
  <c r="C106" i="5"/>
  <c r="H105" i="5"/>
  <c r="G105" i="5"/>
  <c r="F105" i="5"/>
  <c r="E105" i="5"/>
  <c r="D105" i="5"/>
  <c r="C105" i="5"/>
  <c r="H104" i="5"/>
  <c r="G104" i="5"/>
  <c r="F104" i="5"/>
  <c r="E104" i="5"/>
  <c r="D104" i="5"/>
  <c r="C104" i="5"/>
  <c r="H103" i="5"/>
  <c r="G103" i="5"/>
  <c r="F103" i="5"/>
  <c r="E103" i="5"/>
  <c r="D103" i="5"/>
  <c r="C103" i="5"/>
  <c r="H102" i="5"/>
  <c r="G102" i="5"/>
  <c r="F102" i="5"/>
  <c r="E102" i="5"/>
  <c r="D102" i="5"/>
  <c r="C102" i="5"/>
  <c r="H101" i="5"/>
  <c r="G101" i="5"/>
  <c r="F101" i="5"/>
  <c r="E101" i="5"/>
  <c r="D101" i="5"/>
  <c r="C101" i="5"/>
  <c r="H100" i="5"/>
  <c r="G100" i="5"/>
  <c r="F100" i="5"/>
  <c r="E100" i="5"/>
  <c r="D100" i="5"/>
  <c r="C100" i="5"/>
  <c r="H99" i="5"/>
  <c r="G99" i="5"/>
  <c r="F99" i="5"/>
  <c r="E99" i="5"/>
  <c r="D99" i="5"/>
  <c r="C99" i="5"/>
  <c r="H98" i="5"/>
  <c r="G98" i="5"/>
  <c r="F98" i="5"/>
  <c r="E98" i="5"/>
  <c r="D98" i="5"/>
  <c r="C98" i="5"/>
  <c r="H97" i="5"/>
  <c r="G97" i="5"/>
  <c r="F97" i="5"/>
  <c r="E97" i="5"/>
  <c r="D97" i="5"/>
  <c r="C97" i="5"/>
  <c r="H96" i="5"/>
  <c r="G96" i="5"/>
  <c r="F96" i="5"/>
  <c r="E96" i="5"/>
  <c r="D96" i="5"/>
  <c r="C96" i="5"/>
  <c r="H95" i="5"/>
  <c r="G95" i="5"/>
  <c r="F95" i="5"/>
  <c r="E95" i="5"/>
  <c r="D95" i="5"/>
  <c r="C95" i="5"/>
  <c r="H94" i="5"/>
  <c r="G94" i="5"/>
  <c r="F94" i="5"/>
  <c r="E94" i="5"/>
  <c r="D94" i="5"/>
  <c r="C94" i="5"/>
  <c r="H93" i="5"/>
  <c r="G93" i="5"/>
  <c r="F93" i="5"/>
  <c r="E93" i="5"/>
  <c r="D93" i="5"/>
  <c r="C93" i="5"/>
  <c r="H92" i="5"/>
  <c r="G92" i="5"/>
  <c r="F92" i="5"/>
  <c r="E92" i="5"/>
  <c r="D92" i="5"/>
  <c r="C92" i="5"/>
  <c r="H91" i="5"/>
  <c r="G91" i="5"/>
  <c r="F91" i="5"/>
  <c r="E91" i="5"/>
  <c r="D91" i="5"/>
  <c r="C91" i="5"/>
  <c r="B90" i="5"/>
  <c r="G90" i="5" s="1"/>
  <c r="B89" i="5"/>
  <c r="F89" i="5" s="1"/>
  <c r="B88" i="5"/>
  <c r="B87" i="5"/>
  <c r="B86" i="5"/>
  <c r="G86" i="5" s="1"/>
  <c r="B85" i="5"/>
  <c r="F85" i="5" s="1"/>
  <c r="B84" i="5"/>
  <c r="B83" i="5"/>
  <c r="B81" i="5"/>
  <c r="F81" i="5" s="1"/>
  <c r="B80" i="5"/>
  <c r="G80" i="5" s="1"/>
  <c r="B78" i="5"/>
  <c r="G78" i="5" s="1"/>
  <c r="B77" i="5"/>
  <c r="F77" i="5" s="1"/>
  <c r="B76" i="5"/>
  <c r="G76" i="5" s="1"/>
  <c r="B75" i="5"/>
  <c r="F75" i="5" s="1"/>
  <c r="B74" i="5"/>
  <c r="G74" i="5" s="1"/>
  <c r="H73" i="5"/>
  <c r="G73" i="5"/>
  <c r="F73" i="5"/>
  <c r="E73" i="5"/>
  <c r="D73" i="5"/>
  <c r="C73" i="5"/>
  <c r="H72" i="5"/>
  <c r="G72" i="5"/>
  <c r="F72" i="5"/>
  <c r="E72" i="5"/>
  <c r="D72" i="5"/>
  <c r="C72" i="5"/>
  <c r="H71" i="5"/>
  <c r="G71" i="5"/>
  <c r="F71" i="5"/>
  <c r="F37" i="1" s="1"/>
  <c r="E71" i="5"/>
  <c r="D71" i="5"/>
  <c r="C71" i="5"/>
  <c r="H70" i="5"/>
  <c r="B37" i="1" s="1"/>
  <c r="G70" i="5"/>
  <c r="F70" i="5"/>
  <c r="E70" i="5"/>
  <c r="E37" i="1" s="1"/>
  <c r="D70" i="5"/>
  <c r="D37" i="1" s="1"/>
  <c r="C70" i="5"/>
  <c r="H69" i="5"/>
  <c r="G69" i="5"/>
  <c r="F69" i="5"/>
  <c r="E69" i="5"/>
  <c r="D69" i="5"/>
  <c r="C69" i="5"/>
  <c r="H68" i="5"/>
  <c r="G68" i="5"/>
  <c r="F68" i="5"/>
  <c r="E68" i="5"/>
  <c r="D68" i="5"/>
  <c r="C68" i="5"/>
  <c r="H67" i="5"/>
  <c r="G67" i="5"/>
  <c r="F67" i="5"/>
  <c r="E67" i="5"/>
  <c r="D67" i="5"/>
  <c r="C67" i="5"/>
  <c r="H66" i="5"/>
  <c r="G66" i="5"/>
  <c r="F66" i="5"/>
  <c r="E66" i="5"/>
  <c r="D66" i="5"/>
  <c r="C66" i="5"/>
  <c r="H65" i="5"/>
  <c r="G65" i="5"/>
  <c r="F65" i="5"/>
  <c r="E65" i="5"/>
  <c r="D65" i="5"/>
  <c r="C65" i="5"/>
  <c r="H64" i="5"/>
  <c r="G64" i="5"/>
  <c r="F64" i="5"/>
  <c r="E64" i="5"/>
  <c r="D64" i="5"/>
  <c r="C64" i="5"/>
  <c r="H63" i="5"/>
  <c r="G63" i="5"/>
  <c r="F63" i="5"/>
  <c r="E63" i="5"/>
  <c r="D63" i="5"/>
  <c r="C63" i="5"/>
  <c r="H62" i="5"/>
  <c r="G62" i="5"/>
  <c r="F62" i="5"/>
  <c r="E62" i="5"/>
  <c r="D62" i="5"/>
  <c r="C62" i="5"/>
  <c r="B57" i="5"/>
  <c r="C57" i="5" s="1"/>
  <c r="F57" i="5" s="1"/>
  <c r="B56" i="5"/>
  <c r="C56" i="5" s="1"/>
  <c r="F56" i="5" s="1"/>
  <c r="B55" i="5"/>
  <c r="C55" i="5" s="1"/>
  <c r="F55" i="5" s="1"/>
  <c r="B54" i="5"/>
  <c r="C54" i="5" s="1"/>
  <c r="F54" i="5" s="1"/>
  <c r="B53" i="5"/>
  <c r="C53" i="5" s="1"/>
  <c r="F53" i="5" s="1"/>
  <c r="B52" i="5"/>
  <c r="C52" i="5" s="1"/>
  <c r="F52" i="5" s="1"/>
  <c r="B51" i="5"/>
  <c r="C51" i="5" s="1"/>
  <c r="F51" i="5" s="1"/>
  <c r="B50" i="5"/>
  <c r="C50" i="5" s="1"/>
  <c r="F50" i="5" s="1"/>
  <c r="B49" i="5"/>
  <c r="C49" i="5" s="1"/>
  <c r="F49" i="5" s="1"/>
  <c r="B48" i="5"/>
  <c r="C48" i="5" s="1"/>
  <c r="F48" i="5" s="1"/>
  <c r="B47" i="5"/>
  <c r="C47" i="5" s="1"/>
  <c r="F47" i="5" s="1"/>
  <c r="B46" i="5"/>
  <c r="C46" i="5" s="1"/>
  <c r="F46" i="5" s="1"/>
  <c r="B45" i="5"/>
  <c r="C45" i="5" s="1"/>
  <c r="F45" i="5" s="1"/>
  <c r="B44" i="5"/>
  <c r="C44" i="5" s="1"/>
  <c r="F44" i="5" s="1"/>
  <c r="B43" i="5"/>
  <c r="C43" i="5" s="1"/>
  <c r="F43" i="5" s="1"/>
  <c r="B42" i="5"/>
  <c r="C42" i="5" s="1"/>
  <c r="F42" i="5" s="1"/>
  <c r="B41" i="5"/>
  <c r="C41" i="5" s="1"/>
  <c r="F41" i="5" s="1"/>
  <c r="E37" i="5"/>
  <c r="H37" i="5" s="1"/>
  <c r="D37" i="5"/>
  <c r="G37" i="5" s="1"/>
  <c r="C37" i="5"/>
  <c r="F37" i="5" s="1"/>
  <c r="E36" i="5"/>
  <c r="D36" i="5"/>
  <c r="G36" i="5" s="1"/>
  <c r="C36" i="5"/>
  <c r="F36" i="5" s="1"/>
  <c r="E35" i="5"/>
  <c r="D35" i="5"/>
  <c r="G35" i="5" s="1"/>
  <c r="C35" i="5"/>
  <c r="F35" i="5" s="1"/>
  <c r="E34" i="5"/>
  <c r="H34" i="5" s="1"/>
  <c r="D34" i="5"/>
  <c r="G34" i="5" s="1"/>
  <c r="F31" i="1" s="1"/>
  <c r="C34" i="5"/>
  <c r="F34" i="5" s="1"/>
  <c r="E33" i="5"/>
  <c r="D33" i="5"/>
  <c r="G33" i="5" s="1"/>
  <c r="C33" i="5"/>
  <c r="F33" i="5" s="1"/>
  <c r="E32" i="5"/>
  <c r="D32" i="5"/>
  <c r="G32" i="5" s="1"/>
  <c r="C32" i="5"/>
  <c r="F32" i="5" s="1"/>
  <c r="E31" i="5"/>
  <c r="D31" i="5"/>
  <c r="G31" i="5" s="1"/>
  <c r="C31" i="5"/>
  <c r="F31" i="5" s="1"/>
  <c r="E30" i="5"/>
  <c r="H30" i="5" s="1"/>
  <c r="D30" i="5"/>
  <c r="G30" i="5" s="1"/>
  <c r="C30" i="5"/>
  <c r="F30" i="5" s="1"/>
  <c r="E29" i="5"/>
  <c r="D29" i="5"/>
  <c r="G29" i="5" s="1"/>
  <c r="C29" i="5"/>
  <c r="F29" i="5" s="1"/>
  <c r="E28" i="5"/>
  <c r="D28" i="5"/>
  <c r="G28" i="5" s="1"/>
  <c r="C28" i="5"/>
  <c r="F28" i="5" s="1"/>
  <c r="E27" i="5"/>
  <c r="D27" i="5"/>
  <c r="G27" i="5" s="1"/>
  <c r="C27" i="5"/>
  <c r="F27" i="5" s="1"/>
  <c r="E26" i="5"/>
  <c r="H26" i="5" s="1"/>
  <c r="D26" i="5"/>
  <c r="G26" i="5" s="1"/>
  <c r="C26" i="5"/>
  <c r="F26" i="5" s="1"/>
  <c r="E22" i="5"/>
  <c r="D22" i="5"/>
  <c r="G22" i="5" s="1"/>
  <c r="C22" i="5"/>
  <c r="F22" i="5" s="1"/>
  <c r="E21" i="5"/>
  <c r="D21" i="5"/>
  <c r="G21" i="5" s="1"/>
  <c r="C21" i="5"/>
  <c r="F21" i="5" s="1"/>
  <c r="E20" i="5"/>
  <c r="D20" i="5"/>
  <c r="G20" i="5" s="1"/>
  <c r="C20" i="5"/>
  <c r="F20" i="5" s="1"/>
  <c r="E19" i="5"/>
  <c r="H19" i="5" s="1"/>
  <c r="D19" i="5"/>
  <c r="G19" i="5" s="1"/>
  <c r="C19" i="5"/>
  <c r="F19" i="5" s="1"/>
  <c r="E18" i="5"/>
  <c r="D18" i="5"/>
  <c r="G18" i="5" s="1"/>
  <c r="C18" i="5"/>
  <c r="F18" i="5" s="1"/>
  <c r="E17" i="5"/>
  <c r="D17" i="5"/>
  <c r="G17" i="5" s="1"/>
  <c r="C17" i="5"/>
  <c r="F17" i="5" s="1"/>
  <c r="E16" i="5"/>
  <c r="D16" i="5"/>
  <c r="G16" i="5" s="1"/>
  <c r="C16" i="5"/>
  <c r="F16" i="5" s="1"/>
  <c r="E15" i="5"/>
  <c r="H15" i="5" s="1"/>
  <c r="D15" i="5"/>
  <c r="G15" i="5" s="1"/>
  <c r="C15" i="5"/>
  <c r="F15" i="5" s="1"/>
  <c r="E14" i="5"/>
  <c r="D14" i="5"/>
  <c r="G14" i="5" s="1"/>
  <c r="C14" i="5"/>
  <c r="F14" i="5" s="1"/>
  <c r="E13" i="5"/>
  <c r="D13" i="5"/>
  <c r="G13" i="5" s="1"/>
  <c r="C13" i="5"/>
  <c r="F13" i="5" s="1"/>
  <c r="E12" i="5"/>
  <c r="D12" i="5"/>
  <c r="G12" i="5" s="1"/>
  <c r="C12" i="5"/>
  <c r="F12" i="5" s="1"/>
  <c r="E11" i="5"/>
  <c r="H11" i="5" s="1"/>
  <c r="D11" i="5"/>
  <c r="G11" i="5" s="1"/>
  <c r="C11" i="5"/>
  <c r="F11" i="5" s="1"/>
  <c r="E10" i="5"/>
  <c r="D10" i="5"/>
  <c r="G10" i="5" s="1"/>
  <c r="C10" i="5"/>
  <c r="F10" i="5" s="1"/>
  <c r="E9" i="5"/>
  <c r="D9" i="5"/>
  <c r="G9" i="5" s="1"/>
  <c r="C9" i="5"/>
  <c r="F9" i="5" s="1"/>
  <c r="E8" i="5"/>
  <c r="D8" i="5"/>
  <c r="G8" i="5" s="1"/>
  <c r="C8" i="5"/>
  <c r="F8" i="5" s="1"/>
  <c r="E7" i="5"/>
  <c r="D7" i="5"/>
  <c r="G7" i="5" s="1"/>
  <c r="C7" i="5"/>
  <c r="F7" i="5" s="1"/>
  <c r="E6" i="5"/>
  <c r="D6" i="5"/>
  <c r="G6" i="5" s="1"/>
  <c r="C6" i="5"/>
  <c r="F6" i="5" s="1"/>
  <c r="E5" i="5"/>
  <c r="H5" i="5" s="1"/>
  <c r="D5" i="5"/>
  <c r="G5" i="5" s="1"/>
  <c r="C5" i="5"/>
  <c r="F5" i="5" s="1"/>
  <c r="A49" i="4"/>
  <c r="C32" i="4"/>
  <c r="B32" i="4"/>
  <c r="C33" i="4"/>
  <c r="B33" i="4"/>
  <c r="C34" i="4"/>
  <c r="B34" i="4"/>
  <c r="C35" i="4"/>
  <c r="B35" i="4"/>
  <c r="C36" i="4"/>
  <c r="B36" i="4"/>
  <c r="C37" i="4"/>
  <c r="B37" i="4"/>
  <c r="C38" i="4"/>
  <c r="B38" i="4"/>
  <c r="C39" i="4"/>
  <c r="B39" i="4"/>
  <c r="C40" i="4"/>
  <c r="B40" i="4"/>
  <c r="C41" i="4"/>
  <c r="B41" i="4"/>
  <c r="C42" i="4"/>
  <c r="B42" i="4"/>
  <c r="C43" i="4"/>
  <c r="B43" i="4"/>
  <c r="C44" i="4"/>
  <c r="B44" i="4"/>
  <c r="C45" i="4"/>
  <c r="B45" i="4"/>
  <c r="C46" i="4"/>
  <c r="B46" i="4"/>
  <c r="C47" i="4"/>
  <c r="B47" i="4"/>
  <c r="C48" i="4"/>
  <c r="B48" i="4"/>
  <c r="C1" i="4"/>
  <c r="B1" i="4"/>
  <c r="C3" i="4"/>
  <c r="B3" i="4"/>
  <c r="C4" i="4"/>
  <c r="B4" i="4"/>
  <c r="C5" i="4"/>
  <c r="B5" i="4"/>
  <c r="C6" i="4"/>
  <c r="B6" i="4"/>
  <c r="C7" i="4"/>
  <c r="B7" i="4"/>
  <c r="C8" i="4"/>
  <c r="B8" i="4"/>
  <c r="C9" i="4"/>
  <c r="B9" i="4"/>
  <c r="C10" i="4"/>
  <c r="B10" i="4"/>
  <c r="C11" i="4"/>
  <c r="B11" i="4"/>
  <c r="C12" i="4"/>
  <c r="B12" i="4"/>
  <c r="C13" i="4"/>
  <c r="B13" i="4"/>
  <c r="E6" i="4"/>
  <c r="C14" i="4"/>
  <c r="B14" i="4"/>
  <c r="C15" i="4"/>
  <c r="B15" i="4"/>
  <c r="C16" i="4"/>
  <c r="B16" i="4"/>
  <c r="C17" i="4"/>
  <c r="B17" i="4"/>
  <c r="C18" i="4"/>
  <c r="B18" i="4"/>
  <c r="C19" i="4"/>
  <c r="B19" i="4"/>
  <c r="B29" i="3"/>
  <c r="D24" i="1" s="1"/>
  <c r="B27" i="3"/>
  <c r="A24" i="1" s="1"/>
  <c r="B18" i="3"/>
  <c r="A22" i="1" s="1"/>
  <c r="B16" i="3"/>
  <c r="B14" i="3"/>
  <c r="D19" i="1" s="1"/>
  <c r="B12" i="3"/>
  <c r="B19" i="1" s="1"/>
  <c r="B11" i="3"/>
  <c r="B9" i="3"/>
  <c r="D18" i="1" s="1"/>
  <c r="B7" i="3"/>
  <c r="A17" i="1" s="1"/>
  <c r="B3" i="3"/>
  <c r="A8" i="1" s="1"/>
  <c r="C37" i="1"/>
  <c r="A37" i="1"/>
  <c r="A31" i="1"/>
  <c r="G18" i="1"/>
  <c r="C18" i="1"/>
  <c r="A18" i="1"/>
  <c r="B12" i="1"/>
  <c r="D11" i="1"/>
  <c r="A5" i="1"/>
  <c r="F14" i="4" s="1"/>
  <c r="G14" i="4" s="1"/>
  <c r="C7" i="1" l="1"/>
  <c r="E31" i="1"/>
  <c r="G85" i="5"/>
  <c r="G37" i="1"/>
  <c r="E86" i="5"/>
  <c r="C85" i="5"/>
  <c r="E90" i="5"/>
  <c r="H74" i="5"/>
  <c r="D85" i="5"/>
  <c r="D90" i="5"/>
  <c r="H32" i="5"/>
  <c r="H33" i="5"/>
  <c r="B31" i="1"/>
  <c r="C31" i="1"/>
  <c r="C77" i="5"/>
  <c r="H90" i="5"/>
  <c r="D74" i="5"/>
  <c r="G77" i="5"/>
  <c r="D81" i="5"/>
  <c r="D43" i="5"/>
  <c r="G43" i="5" s="1"/>
  <c r="H8" i="5"/>
  <c r="D47" i="5"/>
  <c r="G47" i="5" s="1"/>
  <c r="D42" i="5"/>
  <c r="G42" i="5" s="1"/>
  <c r="E43" i="5"/>
  <c r="E56" i="5"/>
  <c r="H56" i="5" s="1"/>
  <c r="D55" i="5"/>
  <c r="G55" i="5" s="1"/>
  <c r="E57" i="5"/>
  <c r="H89" i="5"/>
  <c r="H10" i="5"/>
  <c r="H28" i="5"/>
  <c r="H29" i="5"/>
  <c r="D41" i="5"/>
  <c r="G41" i="5" s="1"/>
  <c r="D44" i="5"/>
  <c r="G44" i="5" s="1"/>
  <c r="D45" i="5"/>
  <c r="G45" i="5" s="1"/>
  <c r="D46" i="5"/>
  <c r="G46" i="5" s="1"/>
  <c r="E47" i="5"/>
  <c r="D50" i="5"/>
  <c r="G50" i="5" s="1"/>
  <c r="D52" i="5"/>
  <c r="G52" i="5" s="1"/>
  <c r="E74" i="5"/>
  <c r="D77" i="5"/>
  <c r="D78" i="5"/>
  <c r="G81" i="5"/>
  <c r="H85" i="5"/>
  <c r="H86" i="5"/>
  <c r="C89" i="5"/>
  <c r="H31" i="1"/>
  <c r="E41" i="5"/>
  <c r="E44" i="5"/>
  <c r="E45" i="5"/>
  <c r="E46" i="5"/>
  <c r="E50" i="5"/>
  <c r="E78" i="5"/>
  <c r="H81" i="5"/>
  <c r="D89" i="5"/>
  <c r="D31" i="1"/>
  <c r="H21" i="5"/>
  <c r="H22" i="5"/>
  <c r="H36" i="5"/>
  <c r="D53" i="5"/>
  <c r="G53" i="5" s="1"/>
  <c r="H77" i="5"/>
  <c r="H78" i="5"/>
  <c r="C81" i="5"/>
  <c r="D86" i="5"/>
  <c r="G89" i="5"/>
  <c r="H17" i="5"/>
  <c r="H18" i="5"/>
  <c r="H41" i="5"/>
  <c r="E42" i="5"/>
  <c r="D48" i="5"/>
  <c r="G48" i="5" s="1"/>
  <c r="D49" i="5"/>
  <c r="G49" i="5" s="1"/>
  <c r="D51" i="5"/>
  <c r="G51" i="5" s="1"/>
  <c r="E52" i="5"/>
  <c r="E53" i="5"/>
  <c r="D54" i="5"/>
  <c r="G54" i="5" s="1"/>
  <c r="E55" i="5"/>
  <c r="H13" i="5"/>
  <c r="H14" i="5"/>
  <c r="E48" i="5"/>
  <c r="E49" i="5"/>
  <c r="E51" i="5"/>
  <c r="E54" i="5"/>
  <c r="H7" i="5"/>
  <c r="D56" i="5"/>
  <c r="G56" i="5" s="1"/>
  <c r="D57" i="5"/>
  <c r="G57" i="5" s="1"/>
  <c r="C22" i="1"/>
  <c r="B49" i="4"/>
  <c r="C23" i="1" s="1"/>
  <c r="C11" i="1"/>
  <c r="H5" i="1"/>
  <c r="C9" i="1"/>
  <c r="C15" i="1"/>
  <c r="C20" i="1"/>
  <c r="C10" i="1"/>
  <c r="C12" i="1"/>
  <c r="C16" i="1"/>
  <c r="G20" i="1"/>
  <c r="F15" i="4"/>
  <c r="G15" i="4" s="1"/>
  <c r="G16" i="4" s="1"/>
  <c r="C19" i="1" s="1"/>
  <c r="E84" i="5"/>
  <c r="H84" i="5"/>
  <c r="D84" i="5"/>
  <c r="E88" i="5"/>
  <c r="H88" i="5"/>
  <c r="D88" i="5"/>
  <c r="C13" i="1"/>
  <c r="C21" i="1"/>
  <c r="C24" i="1"/>
  <c r="H14" i="4"/>
  <c r="E76" i="5"/>
  <c r="H76" i="5"/>
  <c r="D76" i="5"/>
  <c r="E80" i="5"/>
  <c r="H80" i="5"/>
  <c r="D80" i="5"/>
  <c r="H83" i="5"/>
  <c r="D83" i="5"/>
  <c r="G83" i="5"/>
  <c r="C83" i="5"/>
  <c r="B82" i="5"/>
  <c r="C84" i="5"/>
  <c r="H87" i="5"/>
  <c r="D87" i="5"/>
  <c r="G87" i="5"/>
  <c r="C87" i="5"/>
  <c r="C88" i="5"/>
  <c r="C8" i="1"/>
  <c r="C14" i="1"/>
  <c r="C17" i="1"/>
  <c r="G21" i="1"/>
  <c r="H15" i="4"/>
  <c r="H6" i="5"/>
  <c r="H47" i="5"/>
  <c r="H51" i="5"/>
  <c r="H75" i="5"/>
  <c r="D75" i="5"/>
  <c r="G75" i="5"/>
  <c r="C75" i="5"/>
  <c r="C76" i="5"/>
  <c r="B79" i="5"/>
  <c r="C80" i="5"/>
  <c r="E83" i="5"/>
  <c r="F84" i="5"/>
  <c r="E87" i="5"/>
  <c r="F88" i="5"/>
  <c r="H9" i="5"/>
  <c r="E75" i="5"/>
  <c r="F76" i="5"/>
  <c r="F80" i="5"/>
  <c r="F83" i="5"/>
  <c r="G84" i="5"/>
  <c r="F87" i="5"/>
  <c r="G88" i="5"/>
  <c r="H12" i="5"/>
  <c r="H16" i="5"/>
  <c r="H20" i="5"/>
  <c r="H27" i="5"/>
  <c r="H31" i="5"/>
  <c r="H35" i="5"/>
  <c r="G31" i="1" s="1"/>
  <c r="F74" i="5"/>
  <c r="E77" i="5"/>
  <c r="F78" i="5"/>
  <c r="E81" i="5"/>
  <c r="E85" i="5"/>
  <c r="F86" i="5"/>
  <c r="E89" i="5"/>
  <c r="F90" i="5"/>
  <c r="C74" i="5"/>
  <c r="C78" i="5"/>
  <c r="C86" i="5"/>
  <c r="C90" i="5"/>
  <c r="H16" i="4" l="1"/>
  <c r="G19" i="1" s="1"/>
  <c r="H50" i="5"/>
  <c r="H46" i="5"/>
  <c r="H57" i="5"/>
  <c r="H55" i="5"/>
  <c r="H43" i="5"/>
  <c r="H45" i="5"/>
  <c r="H44" i="5"/>
  <c r="H52" i="5"/>
  <c r="H48" i="5"/>
  <c r="H42" i="5"/>
  <c r="H54" i="5"/>
  <c r="H49" i="5"/>
  <c r="H53" i="5"/>
  <c r="B25" i="3"/>
  <c r="A23" i="1" s="1"/>
  <c r="B22" i="3"/>
  <c r="D23" i="1" s="1"/>
  <c r="G82" i="5"/>
  <c r="C82" i="5"/>
  <c r="F82" i="5"/>
  <c r="E82" i="5"/>
  <c r="D82" i="5"/>
  <c r="H82" i="5"/>
  <c r="H79" i="5"/>
  <c r="D79" i="5"/>
  <c r="G79" i="5"/>
  <c r="C79" i="5"/>
  <c r="E79" i="5"/>
  <c r="F79" i="5"/>
</calcChain>
</file>

<file path=xl/sharedStrings.xml><?xml version="1.0" encoding="utf-8"?>
<sst xmlns="http://schemas.openxmlformats.org/spreadsheetml/2006/main" count="537" uniqueCount="294">
  <si>
    <t xml:space="preserve"> TVöD: Mein Geld</t>
  </si>
  <si>
    <t>TVöD-B</t>
  </si>
  <si>
    <t>BaWü</t>
  </si>
  <si>
    <t>Stunden/Woche bei Vollzeit,</t>
  </si>
  <si>
    <t xml:space="preserve"> Stunden/Woche aufgrund Teilzeit:</t>
  </si>
  <si>
    <t>Eingruppiert</t>
  </si>
  <si>
    <t>Stufe</t>
  </si>
  <si>
    <t>steuerfrei (EStG § 3b) und sozialabgabenbefreit (SvEV § 1 nr.1)</t>
  </si>
  <si>
    <t>P 12</t>
  </si>
  <si>
    <t>je Stunde:</t>
  </si>
  <si>
    <t>Überstunde als solche:</t>
  </si>
  <si>
    <t>Überstundenzuschlag:</t>
  </si>
  <si>
    <t>bis 25 / 40%</t>
  </si>
  <si>
    <t>Sonntagsarbeit:</t>
  </si>
  <si>
    <t>bis 50%</t>
  </si>
  <si>
    <t>Feiertagsarbeit ohne FZA:</t>
  </si>
  <si>
    <t>bis 125 / 150%</t>
  </si>
  <si>
    <t>Feiertagsarbeit mit FZA:</t>
  </si>
  <si>
    <t xml:space="preserve"> Arbeit 24. / 31.12. ab 6 Uhr:</t>
  </si>
  <si>
    <t>ab 14 Uhr bis 150%</t>
  </si>
  <si>
    <t>Schichtzulage:</t>
  </si>
  <si>
    <t xml:space="preserve">  (siehe § 7 (2))</t>
  </si>
  <si>
    <t>Wechselschichtzulage:</t>
  </si>
  <si>
    <t xml:space="preserve">  (siehe TVöD-K/-B § 7 (1))</t>
  </si>
  <si>
    <t xml:space="preserve">  (46,02 €, siehe Anl. 1 Teil B Abschnitt XI Ziff 1 PE 1 und 2)</t>
  </si>
  <si>
    <t>Bereitschaftsdienstentgelt § 8.1</t>
  </si>
  <si>
    <t xml:space="preserve">TVöD-K </t>
  </si>
  <si>
    <t>Krankenhäuser</t>
  </si>
  <si>
    <t xml:space="preserve">Entgeltgruppe </t>
  </si>
  <si>
    <t>Stufe entsprechend § 8.1 Abs. 2</t>
  </si>
  <si>
    <t>Feiertag (stufenabhängig)</t>
  </si>
  <si>
    <t>Nacht</t>
  </si>
  <si>
    <t>I</t>
  </si>
  <si>
    <t>II</t>
  </si>
  <si>
    <t>III</t>
  </si>
  <si>
    <t>Betreuungseinrichtungen</t>
  </si>
  <si>
    <t>Entgeltgruppe</t>
  </si>
  <si>
    <t>1. bis 8. Bereitschaftsdienst (plus 25%)</t>
  </si>
  <si>
    <t>Heime</t>
  </si>
  <si>
    <t>A</t>
  </si>
  <si>
    <t>B</t>
  </si>
  <si>
    <t>C</t>
  </si>
  <si>
    <t>D</t>
  </si>
  <si>
    <t>Tobias.Michel@schichtplanfibel.de</t>
  </si>
  <si>
    <t>gelbe Felder</t>
  </si>
  <si>
    <t>TVöD-K</t>
  </si>
  <si>
    <t>Dienstleistungsbereich</t>
  </si>
  <si>
    <t>West</t>
  </si>
  <si>
    <t>Tarifgebiet; räumlicher Geltungsbereich</t>
  </si>
  <si>
    <t>Ost</t>
  </si>
  <si>
    <t>Stunden/Woche</t>
  </si>
  <si>
    <t>Teilzeit?; sonst leer!</t>
  </si>
  <si>
    <t>EG, P, SuE</t>
  </si>
  <si>
    <t>Tätigkeitsbereich (Tabelle der Entgeltgruppen)</t>
  </si>
  <si>
    <t>EG = allgemein</t>
  </si>
  <si>
    <t>P = Pflege</t>
  </si>
  <si>
    <t>S = Sozial- und Erziehungsdienst</t>
  </si>
  <si>
    <t>1, 2, 3, 4, 5 oder 6</t>
  </si>
  <si>
    <t>Grund - und Entwicklungsstufen</t>
  </si>
  <si>
    <t>Kennwort:</t>
  </si>
  <si>
    <t>verdi</t>
  </si>
  <si>
    <r>
      <t xml:space="preserve">[Menüpunkt </t>
    </r>
    <r>
      <rPr>
        <i/>
        <sz val="11"/>
        <color rgb="FF000000"/>
        <rFont val="Calibri"/>
      </rPr>
      <t>Überprüfen / Blatt schützen.</t>
    </r>
    <r>
      <rPr>
        <sz val="11"/>
        <color rgb="FF000000"/>
        <rFont val="Calibri"/>
      </rPr>
      <t xml:space="preserve"> So lassen sich die geschützten Daten ändern]</t>
    </r>
  </si>
  <si>
    <t xml:space="preserve">Dropdownlisten: </t>
  </si>
  <si>
    <r>
      <t xml:space="preserve">sind unter Menüpunkt </t>
    </r>
    <r>
      <rPr>
        <i/>
        <sz val="11"/>
        <color rgb="FF000000"/>
        <rFont val="Calibri"/>
      </rPr>
      <t xml:space="preserve">Daten / Datenüberprüfung </t>
    </r>
    <r>
      <rPr>
        <sz val="11"/>
        <color rgb="FF000000"/>
        <rFont val="Calibri"/>
      </rPr>
      <t>angelegt.</t>
    </r>
  </si>
  <si>
    <r>
      <t xml:space="preserve">Die Blätter </t>
    </r>
    <r>
      <rPr>
        <b/>
        <sz val="11"/>
        <color rgb="FF000000"/>
        <rFont val="Calibri"/>
      </rPr>
      <t xml:space="preserve">Anlagen A-E, 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Anlage G</t>
    </r>
    <r>
      <rPr>
        <sz val="11"/>
        <color rgb="FF000000"/>
        <rFont val="Calibri"/>
      </rPr>
      <t xml:space="preserve"> (mit den Wertetabellen)</t>
    </r>
  </si>
  <si>
    <r>
      <t xml:space="preserve">und </t>
    </r>
    <r>
      <rPr>
        <b/>
        <sz val="11"/>
        <color rgb="FF000000"/>
        <rFont val="Calibri"/>
      </rPr>
      <t>OF</t>
    </r>
    <r>
      <rPr>
        <sz val="11"/>
        <color rgb="FF000000"/>
        <rFont val="Calibri"/>
      </rPr>
      <t xml:space="preserve"> (Oberfläche-Beschriftungen) </t>
    </r>
  </si>
  <si>
    <t>sind ausgeblendet;</t>
  </si>
  <si>
    <r>
      <t>um sie einzublenden, unten links auf Blatt</t>
    </r>
    <r>
      <rPr>
        <b/>
        <sz val="11"/>
        <color rgb="FF000000"/>
        <rFont val="Calibri"/>
      </rPr>
      <t xml:space="preserve"> Mein Geld</t>
    </r>
    <r>
      <rPr>
        <sz val="11"/>
        <color rgb="FF000000"/>
        <rFont val="Calibri"/>
      </rPr>
      <t xml:space="preserve"> mit rechter Maustaste klicken, dann </t>
    </r>
    <r>
      <rPr>
        <i/>
        <sz val="11"/>
        <color rgb="FF000000"/>
        <rFont val="Calibri"/>
      </rPr>
      <t>Einblenden.</t>
    </r>
  </si>
  <si>
    <t>anteiliges Tabellenentgelt:</t>
  </si>
  <si>
    <t>Tabellenentgelt:</t>
  </si>
  <si>
    <t>Zeile 7</t>
  </si>
  <si>
    <t>Zeile 11:</t>
  </si>
  <si>
    <t>Nachtarbeit:</t>
  </si>
  <si>
    <t xml:space="preserve">  Samstag 13-21 Uhr Arbeiter/innen:</t>
  </si>
  <si>
    <t xml:space="preserve">  Samstag 13 bis 21 Uhr:</t>
  </si>
  <si>
    <t>Zeile 17</t>
  </si>
  <si>
    <t xml:space="preserve">  Samstag 13-21 Uhr Angestellte:</t>
  </si>
  <si>
    <t>Zeile 18</t>
  </si>
  <si>
    <t xml:space="preserve">  (siehe § 8 (1) und § 38 (5))</t>
  </si>
  <si>
    <t>Zeile 19</t>
  </si>
  <si>
    <t>Krankenhauszulage:</t>
  </si>
  <si>
    <t xml:space="preserve">  (siehe § 15 (2.4) TVöD-K oder § 52 TVöD-BTK)</t>
  </si>
  <si>
    <t>Belastungszulagen:</t>
  </si>
  <si>
    <t>Zeile 22</t>
  </si>
  <si>
    <t xml:space="preserve">  (8,4 % der Stufe 2; siehe  § 15 (2.6) TVöD-K)</t>
  </si>
  <si>
    <t xml:space="preserve">  (12 % der Stufe 2; siehe TVöD-K § 15 (2.6))</t>
  </si>
  <si>
    <t xml:space="preserve">  (61,36 €, siehe Anl. 1 Teil B Abschnitt XXIV PE 1)</t>
  </si>
  <si>
    <t>Zeile 23</t>
  </si>
  <si>
    <t>Große Heimzulage:</t>
  </si>
  <si>
    <t>EG 1 - EG 4 im Juli:</t>
  </si>
  <si>
    <t>Kleine Heimzulage:</t>
  </si>
  <si>
    <t>Zeile 24</t>
  </si>
  <si>
    <t xml:space="preserve">  (40,90 €, siehe Anl. 1 Teil B Abschnitt XXIV PE 1)</t>
  </si>
  <si>
    <t>EG 1</t>
  </si>
  <si>
    <t>EG 2</t>
  </si>
  <si>
    <t>EG 2Ü</t>
  </si>
  <si>
    <t>EG 3</t>
  </si>
  <si>
    <t>EG 4</t>
  </si>
  <si>
    <t>EG 5</t>
  </si>
  <si>
    <t>EG 6</t>
  </si>
  <si>
    <t>EG 7</t>
  </si>
  <si>
    <t>EG 8</t>
  </si>
  <si>
    <t>EG 9a</t>
  </si>
  <si>
    <t>EG 9b</t>
  </si>
  <si>
    <t>Auswahl:</t>
  </si>
  <si>
    <t>EG 9c</t>
  </si>
  <si>
    <t>EG 10</t>
  </si>
  <si>
    <t>§ 8 (4,5):</t>
  </si>
  <si>
    <t>TZ:</t>
  </si>
  <si>
    <t>EG 11</t>
  </si>
  <si>
    <t>EG 12</t>
  </si>
  <si>
    <t>EG 13</t>
  </si>
  <si>
    <t>EG 14</t>
  </si>
  <si>
    <t>EG 15</t>
  </si>
  <si>
    <t>P 5</t>
  </si>
  <si>
    <t>P 6</t>
  </si>
  <si>
    <t>P 7</t>
  </si>
  <si>
    <t>P 8</t>
  </si>
  <si>
    <t>P 9</t>
  </si>
  <si>
    <t>P 10</t>
  </si>
  <si>
    <t>P 11</t>
  </si>
  <si>
    <t>P 13</t>
  </si>
  <si>
    <t>P 14</t>
  </si>
  <si>
    <t>P 15</t>
  </si>
  <si>
    <t>P 16</t>
  </si>
  <si>
    <t>S 2</t>
  </si>
  <si>
    <t>S 3</t>
  </si>
  <si>
    <t>S 4</t>
  </si>
  <si>
    <t>S 7</t>
  </si>
  <si>
    <t>S 8a</t>
  </si>
  <si>
    <t>S 8b</t>
  </si>
  <si>
    <t>S 9</t>
  </si>
  <si>
    <t>S 10</t>
  </si>
  <si>
    <t>S 11a</t>
  </si>
  <si>
    <t>S 11b</t>
  </si>
  <si>
    <t>S 12</t>
  </si>
  <si>
    <t>S 13</t>
  </si>
  <si>
    <t>S 14</t>
  </si>
  <si>
    <t>S 15</t>
  </si>
  <si>
    <t>S 16</t>
  </si>
  <si>
    <t>S 17</t>
  </si>
  <si>
    <t>S 18</t>
  </si>
  <si>
    <t>der Stufe 2, TVöD-BT-K § 52 (7)</t>
  </si>
  <si>
    <t>Wahl: EG</t>
  </si>
  <si>
    <t>S 6</t>
  </si>
  <si>
    <t>[nicht besetzt]</t>
  </si>
  <si>
    <t>S 5</t>
  </si>
  <si>
    <t>TRöD 2018</t>
  </si>
  <si>
    <t xml:space="preserve">Entgelt-gruppe </t>
  </si>
  <si>
    <t>Stundenentgelt Anlage G</t>
  </si>
  <si>
    <t>Stufe entsprechend TVöD-K § 8.1 Abs. 2</t>
  </si>
  <si>
    <t>Entgelt-gruppe</t>
  </si>
  <si>
    <t>E 12</t>
  </si>
  <si>
    <t>E 11</t>
  </si>
  <si>
    <t>E 10</t>
  </si>
  <si>
    <t xml:space="preserve">Stundenentgelt Anlage G </t>
  </si>
  <si>
    <t>1. bis 8. Bereitschaftsdienst (plus 25%) Dienst; in Euro</t>
  </si>
  <si>
    <t>{"IsHide":false,"HiddenInExcel":false,"SheetId":-1,"Name":"Mein Geld","Guid":"Z346QE","Index":1,"VisibleRange":"","SheetTheme":{"TabColor":"","BodyColor":"","BodyImage":""}}</t>
  </si>
  <si>
    <t>{"InputDetection":0,"RecalcMode":0,"Name":"","Flavor":0,"Edition":0,"CopyProtect":{"IsEnabled":false,"DomainName":""},"HideSscPoweredlogo":false,"AspnetConfig":{"BrowseUrl":"http://localhost/ssc","FileExtension":0},"NodeSecureLoginEnabled":false,"SmartphoneSettings":{"ViewportLock":true,"UseOldViewEngine":false,"EnableZoom":false,"EnableSwipe":false,"HideToolbar":false,"InheritBackgroundColor":false,"CheckboxFlavor":1,"ShowBubble":false},"SmartphoneTheme":1,"Theme":{"BgColor":"#FFFFFFFF","BgImage":"","InputBorderStyle":2,"AppliedTheme":""},"Layout":0,"LayoutSamePagesHeightEnabled":false,"Toolbar":{"Position":1,"IsSubmit":true,"IsPrint":true,"IsPrintAll":false,"IsReset":true,"IsUpdate":true},"ConfigureSubmit":{"IsShowCaptcha":false,"IsUseSscWebServer":true,"ReceiverCode":"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</si>
  <si>
    <t>{"BrowserAndLocation":{"ConversionPath":"C:\\Users\\tobias\\Documents\\SpreadsheetConverter","SelectedBrowsers":[]},"SpreadsheetServer":{"Username":"","Password":"","ServerUrl":""},"ConfigureSubmitDefault":{"Email":"","Free":false,"Advanced":false,"AdvancedSecured":false,"Demo":true},"MessageBubble":{"Close":false,"TopMsg":0},"CustomizeTheme":{"Theme":"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Select"},"WizardButton":{"Next":"Next","Previous":"Previous","Cancel":"Cancel","Finish":"Finish"},"ToolbarButton":{"Submit":"Submit","Print":"Print","PrintAll":"Print All","Reset":"Reset","Update":"Update","Back":"Back"},"SubmitDialog":{"SubmitDialogHeading":"Submit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</si>
  <si>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{"IsHide":true,"HiddenInExcel":false,"SheetId":-1,"Name":"Erläuterungen","Guid":"M1A5XR","Index":2,"VisibleRange":"","SheetTheme":{"TabColor":"","BodyColor":"","BodyImage":""}}</t>
  </si>
  <si>
    <t>{"IsHide":true,"HiddenInExcel":false,"SheetId":-1,"Name":"OF","Guid":"D03FI7","Index":3,"VisibleRange":"","SheetTheme":{"TabColor":"","BodyColor":"","BodyImage":""}}</t>
  </si>
  <si>
    <t>{"IsHide":true,"HiddenInExcel":false,"SheetId":-1,"Name":"Anlagen A-E","Guid":"8B5ZCL","Index":4,"VisibleRange":"","SheetTheme":{"TabColor":"","BodyColor":"","BodyImage":""}}</t>
  </si>
  <si>
    <t>{"IsHide":true,"HiddenInExcel":false,"SheetId":-1,"Name":"Anlage G","Guid":"VUG6EX","Index":5,"VisibleRange":"","SheetTheme":{"TabColor":"","BodyColor":"","BodyImage":""}}</t>
  </si>
  <si>
    <t>Pflege: 01.03.2019 - 28.02.2020</t>
  </si>
  <si>
    <r>
      <t xml:space="preserve"> </t>
    </r>
    <r>
      <rPr>
        <sz val="11"/>
        <color indexed="8"/>
        <rFont val="Calibri"/>
      </rPr>
      <t xml:space="preserve"> </t>
    </r>
    <r>
      <rPr>
        <sz val="11"/>
        <rFont val="Calibri"/>
      </rPr>
      <t xml:space="preserve"> </t>
    </r>
  </si>
  <si>
    <t>EG 15Ü</t>
  </si>
  <si>
    <r>
      <t xml:space="preserve"> </t>
    </r>
    <r>
      <rPr>
        <sz val="11"/>
        <color indexed="8"/>
        <rFont val="Calibri"/>
        <family val="2"/>
        <scheme val="minor"/>
      </rPr>
      <t xml:space="preserve">15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</si>
  <si>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</si>
  <si>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</si>
  <si>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</si>
  <si>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</si>
  <si>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</si>
  <si>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9c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</si>
  <si>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9b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</si>
  <si>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9a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</si>
  <si>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</si>
  <si>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</si>
  <si>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</si>
  <si>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</si>
  <si>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</si>
  <si>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</si>
  <si>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</si>
  <si>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 xml:space="preserve"> </t>
    </r>
  </si>
  <si>
    <t>EG / SuE: 01.04.2019 - 31.03.2020</t>
  </si>
  <si>
    <t>www.t1p.de/tvoed-download</t>
  </si>
  <si>
    <t>JSZ § 20 2019 West</t>
  </si>
  <si>
    <t>JSZ § 20 2019 Ost</t>
  </si>
  <si>
    <t xml:space="preserve"> P 5 bis P 8</t>
  </si>
  <si>
    <t xml:space="preserve"> P 9 bis P 16</t>
  </si>
  <si>
    <t>JSZ § 20 2019 P Ost</t>
  </si>
  <si>
    <t>JSZ § 20 2019 P West</t>
  </si>
  <si>
    <t xml:space="preserve"> </t>
  </si>
  <si>
    <r>
      <t xml:space="preserve"> </t>
    </r>
    <r>
      <rPr>
        <sz val="12"/>
        <color indexed="8"/>
        <rFont val="Calibri"/>
      </rPr>
      <t xml:space="preserve">4.788,35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</si>
  <si>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5.141,23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</si>
  <si>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5.481,38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</si>
  <si>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6.004,84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</si>
  <si>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6.517,61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</si>
  <si>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6.854,95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</si>
  <si>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4.335,98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</si>
  <si>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4.655,42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</si>
  <si>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5.025,89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</si>
  <si>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5.451,94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</si>
  <si>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5.950,88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</si>
  <si>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6.293,73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</si>
  <si>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3.996,72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</si>
  <si>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4.335,42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</si>
  <si>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4.685,32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</si>
  <si>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5.093,03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</si>
  <si>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5.586,51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</si>
  <si>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5.842,91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</si>
  <si>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3.582,23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</si>
  <si>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3.956,45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</si>
  <si>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4.407,89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</si>
  <si>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4.890,86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</si>
  <si>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5.465,08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</si>
  <si>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5.734,95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</si>
  <si>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3.457,10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</si>
  <si>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3.803,91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</si>
  <si>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4.119,43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</si>
  <si>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4.477,63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</si>
  <si>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4.972,55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</si>
  <si>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5.242,43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</si>
  <si>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3.331,93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</si>
  <si>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3.613,93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</si>
  <si>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3.915,01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</si>
  <si>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4.238,32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</si>
  <si>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4.628,44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</si>
  <si>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4.749,89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</si>
  <si>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3.233,21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</si>
  <si>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3.480,40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</si>
  <si>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3.750,80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</si>
  <si>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4.026,57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</si>
  <si>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4.337,53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</si>
  <si>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4.545,92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</si>
  <si>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3.020,16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</si>
  <si>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3.258,72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</si>
  <si>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3.403,99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</si>
  <si>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3.824,85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</si>
  <si>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4.085,40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</si>
  <si>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4.370,07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</si>
  <si>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2.926,82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</si>
  <si>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3.133,75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</si>
  <si>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3.324,85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</si>
  <si>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3.748,35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</si>
  <si>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3.843,43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</si>
  <si>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4.086,04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</si>
  <si>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2.769,15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</si>
  <si>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2.971,27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</si>
  <si>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3.102,32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</si>
  <si>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3.231,30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</si>
  <si>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3.370,30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</si>
  <si>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3.439,92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</si>
  <si>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2.598,38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</si>
  <si>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2.822,59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</si>
  <si>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2.958,18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</si>
  <si>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3.089,21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</si>
  <si>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3.209,21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</si>
  <si>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3.279,17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</si>
  <si>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2.549,58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</si>
  <si>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2.739,94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</si>
  <si>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2.866,46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</si>
  <si>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2.990,93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</si>
  <si>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3.107,94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</si>
  <si>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3.173,47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</si>
  <si>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2.445,99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</si>
  <si>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2.630,06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</si>
  <si>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2.748,57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</si>
  <si>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2.873,03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</si>
  <si>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2.985,28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</si>
  <si>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3.045,87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</si>
  <si>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2.329,99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</si>
  <si>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2.514,19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</si>
  <si>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2.663,27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</si>
  <si>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2.755,21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</si>
  <si>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2.847,13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</si>
  <si>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2.900,97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</si>
  <si>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2.293,39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</si>
  <si>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2.488,41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</si>
  <si>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2.537,24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</si>
  <si>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2.642,50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</si>
  <si>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2.721,49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</si>
  <si>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2.793,85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</si>
  <si>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2.122,60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</si>
  <si>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2.316,97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</si>
  <si>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2.366,14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</si>
  <si>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2.432,35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</si>
  <si>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2.577,86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</si>
  <si>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2.730,08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</si>
  <si>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1.903,09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</si>
  <si>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1.935,39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</si>
  <si>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1.975,78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</si>
  <si>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2.013,43 </t>
    </r>
    <r>
      <rPr>
        <sz val="11"/>
        <rFont val="Calibri"/>
      </rPr>
      <t xml:space="preserve"> </t>
    </r>
  </si>
  <si>
    <r>
      <t xml:space="preserve"> </t>
    </r>
    <r>
      <rPr>
        <sz val="12"/>
        <color indexed="8"/>
        <rFont val="Calibri"/>
      </rPr>
      <t xml:space="preserve">2.110,33 </t>
    </r>
    <r>
      <rPr>
        <sz val="11"/>
        <rFont val="Calibri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</si>
</sst>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0.000"/>
    <numFmt numFmtId="165" formatCode="_-* #,##0.00\ [$€-407]_-;\-* #,##0.00\ [$€-407]_-;_-* &quot;-&quot;??\ [$€-407]_-;_-@"/>
    <numFmt numFmtId="166" formatCode="_-* #,##0.00\ &quot;€&quot;_-;\-* #,##0.00\ &quot;€&quot;_-;_-* &quot;-&quot;??\ &quot;€&quot;_-;_-@"/>
    <numFmt numFmtId="167" formatCode="_-* #,##0.00\ _€_-;\-* #,##0.00\ _€_-;_-* &quot;-&quot;??\ _€_-;_-@"/>
  </numFmts>
  <fonts count="28">
    <font>
      <sz val="11"/>
      <color rgb="FF000000"/>
      <name val="Calibri"/>
    </font>
    <font>
      <b/>
      <sz val="16"/>
      <color rgb="FFF2F2F2"/>
      <name val="Calibri"/>
    </font>
    <font>
      <sz val="9"/>
      <color rgb="FF000000"/>
      <name val="Calibri"/>
    </font>
    <font>
      <sz val="11"/>
      <name val="Calibri"/>
    </font>
    <font>
      <b/>
      <sz val="11"/>
      <color rgb="FF000000"/>
      <name val="Calibri"/>
    </font>
    <font>
      <b/>
      <sz val="16"/>
      <color rgb="FF000000"/>
      <name val="Calibri"/>
    </font>
    <font>
      <i/>
      <sz val="8"/>
      <color rgb="FF000000"/>
      <name val="Calibri"/>
    </font>
    <font>
      <sz val="11"/>
      <color rgb="FFF2F2F2"/>
      <name val="Calibri"/>
    </font>
    <font>
      <i/>
      <sz val="11"/>
      <color rgb="FF000000"/>
      <name val="Calibri"/>
    </font>
    <font>
      <sz val="8"/>
      <color rgb="FF000000"/>
      <name val="Calibri"/>
    </font>
    <font>
      <b/>
      <sz val="9"/>
      <color rgb="FF000000"/>
      <name val="Calibri"/>
    </font>
    <font>
      <i/>
      <sz val="12"/>
      <color rgb="FF000000"/>
      <name val="Calibri"/>
    </font>
    <font>
      <sz val="9"/>
      <color rgb="FFFF0000"/>
      <name val="Calibri"/>
    </font>
    <font>
      <sz val="11"/>
      <color rgb="FFFF0000"/>
      <name val="Calibri"/>
    </font>
    <font>
      <sz val="12"/>
      <color rgb="FF000000"/>
      <name val="Calibri"/>
    </font>
    <font>
      <sz val="10"/>
      <color rgb="FF000000"/>
      <name val="Calibri"/>
    </font>
    <font>
      <i/>
      <u/>
      <sz val="8"/>
      <color rgb="FF0563C1"/>
      <name val="Calibri"/>
    </font>
    <font>
      <sz val="11"/>
      <name val="Calibri"/>
    </font>
    <font>
      <u/>
      <sz val="11"/>
      <color theme="10"/>
      <name val="Calibri"/>
    </font>
    <font>
      <sz val="11"/>
      <color indexed="8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000000"/>
      <name val="Calibri"/>
      <family val="2"/>
    </font>
    <font>
      <i/>
      <u/>
      <sz val="9"/>
      <color theme="10"/>
      <name val="Calibri"/>
      <family val="2"/>
    </font>
    <font>
      <sz val="12"/>
      <color indexed="8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B7C822"/>
        <bgColor rgb="FFB7C822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0F5C3"/>
        <bgColor rgb="FFF0F5C3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rgb="FFFF0000"/>
        <bgColor rgb="FFFF0000"/>
      </patternFill>
    </fill>
    <fill>
      <patternFill patternType="solid">
        <fgColor rgb="FFFFE598"/>
        <bgColor rgb="FFFFE598"/>
      </patternFill>
    </fill>
    <fill>
      <patternFill patternType="solid">
        <fgColor rgb="FFFF7D7D"/>
        <bgColor rgb="FFFF7D7D"/>
      </patternFill>
    </fill>
    <fill>
      <patternFill patternType="solid">
        <fgColor rgb="FFFEF2CB"/>
        <bgColor rgb="FFFEF2CB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/>
      <top style="medium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97">
    <xf numFmtId="0" fontId="0" fillId="0" borderId="0" xfId="0" applyFont="1" applyAlignment="1"/>
    <xf numFmtId="0" fontId="1" fillId="2" borderId="1" xfId="0" applyFont="1" applyFill="1" applyBorder="1"/>
    <xf numFmtId="0" fontId="0" fillId="2" borderId="1" xfId="0" applyFont="1" applyFill="1" applyBorder="1"/>
    <xf numFmtId="0" fontId="2" fillId="2" borderId="1" xfId="0" applyFont="1" applyFill="1" applyBorder="1"/>
    <xf numFmtId="0" fontId="0" fillId="3" borderId="1" xfId="0" applyFont="1" applyFill="1" applyBorder="1"/>
    <xf numFmtId="10" fontId="0" fillId="3" borderId="1" xfId="0" applyNumberFormat="1" applyFont="1" applyFill="1" applyBorder="1" applyAlignment="1">
      <alignment horizontal="left"/>
    </xf>
    <xf numFmtId="0" fontId="5" fillId="0" borderId="0" xfId="0" applyFont="1"/>
    <xf numFmtId="0" fontId="6" fillId="3" borderId="1" xfId="0" applyFont="1" applyFill="1" applyBorder="1" applyAlignment="1">
      <alignment horizontal="center"/>
    </xf>
    <xf numFmtId="166" fontId="4" fillId="6" borderId="12" xfId="0" applyNumberFormat="1" applyFont="1" applyFill="1" applyBorder="1" applyAlignment="1">
      <alignment shrinkToFit="1"/>
    </xf>
    <xf numFmtId="166" fontId="4" fillId="0" borderId="12" xfId="0" applyNumberFormat="1" applyFont="1" applyBorder="1" applyAlignment="1">
      <alignment shrinkToFit="1"/>
    </xf>
    <xf numFmtId="0" fontId="8" fillId="3" borderId="15" xfId="0" applyFont="1" applyFill="1" applyBorder="1"/>
    <xf numFmtId="0" fontId="8" fillId="3" borderId="16" xfId="0" applyFont="1" applyFill="1" applyBorder="1"/>
    <xf numFmtId="0" fontId="0" fillId="3" borderId="1" xfId="0" applyFont="1" applyFill="1" applyBorder="1" applyAlignment="1">
      <alignment horizontal="center"/>
    </xf>
    <xf numFmtId="9" fontId="0" fillId="3" borderId="1" xfId="0" applyNumberFormat="1" applyFont="1" applyFill="1" applyBorder="1"/>
    <xf numFmtId="0" fontId="0" fillId="3" borderId="1" xfId="0" applyFont="1" applyFill="1" applyBorder="1" applyAlignment="1">
      <alignment horizontal="right"/>
    </xf>
    <xf numFmtId="166" fontId="4" fillId="7" borderId="12" xfId="0" applyNumberFormat="1" applyFont="1" applyFill="1" applyBorder="1" applyAlignment="1">
      <alignment shrinkToFit="1"/>
    </xf>
    <xf numFmtId="166" fontId="4" fillId="0" borderId="12" xfId="0" applyNumberFormat="1" applyFont="1" applyBorder="1" applyAlignment="1">
      <alignment horizontal="right" shrinkToFit="1"/>
    </xf>
    <xf numFmtId="0" fontId="9" fillId="3" borderId="1" xfId="0" applyFont="1" applyFill="1" applyBorder="1"/>
    <xf numFmtId="0" fontId="6" fillId="3" borderId="1" xfId="0" applyFont="1" applyFill="1" applyBorder="1" applyAlignment="1">
      <alignment horizontal="right"/>
    </xf>
    <xf numFmtId="166" fontId="4" fillId="6" borderId="19" xfId="0" applyNumberFormat="1" applyFont="1" applyFill="1" applyBorder="1" applyAlignment="1">
      <alignment shrinkToFit="1"/>
    </xf>
    <xf numFmtId="166" fontId="9" fillId="3" borderId="1" xfId="0" applyNumberFormat="1" applyFont="1" applyFill="1" applyBorder="1"/>
    <xf numFmtId="166" fontId="4" fillId="6" borderId="21" xfId="0" applyNumberFormat="1" applyFont="1" applyFill="1" applyBorder="1" applyAlignment="1">
      <alignment shrinkToFit="1"/>
    </xf>
    <xf numFmtId="166" fontId="2" fillId="3" borderId="22" xfId="0" applyNumberFormat="1" applyFont="1" applyFill="1" applyBorder="1" applyAlignment="1">
      <alignment horizontal="right"/>
    </xf>
    <xf numFmtId="166" fontId="10" fillId="3" borderId="22" xfId="0" applyNumberFormat="1" applyFont="1" applyFill="1" applyBorder="1"/>
    <xf numFmtId="0" fontId="0" fillId="3" borderId="22" xfId="0" applyFont="1" applyFill="1" applyBorder="1"/>
    <xf numFmtId="166" fontId="12" fillId="3" borderId="1" xfId="0" applyNumberFormat="1" applyFont="1" applyFill="1" applyBorder="1"/>
    <xf numFmtId="0" fontId="13" fillId="3" borderId="1" xfId="0" applyFont="1" applyFill="1" applyBorder="1"/>
    <xf numFmtId="166" fontId="4" fillId="2" borderId="1" xfId="0" applyNumberFormat="1" applyFont="1" applyFill="1" applyBorder="1" applyAlignment="1">
      <alignment horizontal="left"/>
    </xf>
    <xf numFmtId="0" fontId="9" fillId="0" borderId="0" xfId="0" applyFont="1"/>
    <xf numFmtId="0" fontId="0" fillId="0" borderId="0" xfId="0" applyFont="1"/>
    <xf numFmtId="0" fontId="0" fillId="8" borderId="30" xfId="0" applyFont="1" applyFill="1" applyBorder="1" applyAlignment="1">
      <alignment horizontal="center" vertical="center" wrapText="1"/>
    </xf>
    <xf numFmtId="9" fontId="0" fillId="8" borderId="32" xfId="0" applyNumberFormat="1" applyFont="1" applyFill="1" applyBorder="1" applyAlignment="1">
      <alignment horizontal="center" vertical="center"/>
    </xf>
    <xf numFmtId="9" fontId="0" fillId="8" borderId="32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/>
    </xf>
    <xf numFmtId="14" fontId="6" fillId="3" borderId="1" xfId="0" applyNumberFormat="1" applyFont="1" applyFill="1" applyBorder="1"/>
    <xf numFmtId="0" fontId="0" fillId="9" borderId="1" xfId="0" applyFont="1" applyFill="1" applyBorder="1"/>
    <xf numFmtId="0" fontId="0" fillId="5" borderId="1" xfId="0" applyFont="1" applyFill="1" applyBorder="1"/>
    <xf numFmtId="0" fontId="8" fillId="0" borderId="0" xfId="0" applyFont="1"/>
    <xf numFmtId="0" fontId="0" fillId="0" borderId="0" xfId="0" applyFont="1" applyAlignment="1">
      <alignment horizontal="left" vertical="center"/>
    </xf>
    <xf numFmtId="0" fontId="0" fillId="10" borderId="1" xfId="0" applyFont="1" applyFill="1" applyBorder="1"/>
    <xf numFmtId="0" fontId="0" fillId="10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7" borderId="1" xfId="0" applyFont="1" applyFill="1" applyBorder="1"/>
    <xf numFmtId="0" fontId="0" fillId="0" borderId="21" xfId="0" applyFont="1" applyBorder="1"/>
    <xf numFmtId="10" fontId="0" fillId="0" borderId="21" xfId="0" applyNumberFormat="1" applyFont="1" applyBorder="1"/>
    <xf numFmtId="9" fontId="0" fillId="0" borderId="21" xfId="0" applyNumberFormat="1" applyFont="1" applyBorder="1"/>
    <xf numFmtId="49" fontId="0" fillId="10" borderId="33" xfId="0" applyNumberFormat="1" applyFont="1" applyFill="1" applyBorder="1" applyAlignment="1">
      <alignment horizontal="center" wrapText="1"/>
    </xf>
    <xf numFmtId="49" fontId="0" fillId="9" borderId="34" xfId="0" applyNumberFormat="1" applyFont="1" applyFill="1" applyBorder="1" applyAlignment="1">
      <alignment horizontal="center" wrapText="1"/>
    </xf>
    <xf numFmtId="10" fontId="0" fillId="9" borderId="36" xfId="0" applyNumberFormat="1" applyFont="1" applyFill="1" applyBorder="1" applyAlignment="1">
      <alignment horizontal="center"/>
    </xf>
    <xf numFmtId="10" fontId="0" fillId="9" borderId="38" xfId="0" applyNumberFormat="1" applyFont="1" applyFill="1" applyBorder="1" applyAlignment="1">
      <alignment horizontal="center" vertical="center"/>
    </xf>
    <xf numFmtId="10" fontId="0" fillId="9" borderId="40" xfId="0" applyNumberFormat="1" applyFont="1" applyFill="1" applyBorder="1" applyAlignment="1">
      <alignment horizontal="center"/>
    </xf>
    <xf numFmtId="10" fontId="0" fillId="7" borderId="37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167" fontId="0" fillId="11" borderId="41" xfId="0" applyNumberFormat="1" applyFont="1" applyFill="1" applyBorder="1"/>
    <xf numFmtId="167" fontId="0" fillId="0" borderId="0" xfId="0" applyNumberFormat="1" applyFont="1"/>
    <xf numFmtId="166" fontId="0" fillId="4" borderId="1" xfId="0" applyNumberFormat="1" applyFont="1" applyFill="1" applyBorder="1"/>
    <xf numFmtId="8" fontId="0" fillId="0" borderId="0" xfId="0" applyNumberFormat="1" applyFont="1"/>
    <xf numFmtId="0" fontId="0" fillId="0" borderId="42" xfId="0" applyFont="1" applyBorder="1"/>
    <xf numFmtId="8" fontId="0" fillId="5" borderId="1" xfId="0" applyNumberFormat="1" applyFont="1" applyFill="1" applyBorder="1"/>
    <xf numFmtId="10" fontId="0" fillId="0" borderId="0" xfId="0" applyNumberFormat="1" applyFont="1"/>
    <xf numFmtId="0" fontId="0" fillId="3" borderId="43" xfId="0" applyFont="1" applyFill="1" applyBorder="1" applyAlignment="1">
      <alignment horizontal="center"/>
    </xf>
    <xf numFmtId="8" fontId="17" fillId="12" borderId="44" xfId="0" applyNumberFormat="1" applyFont="1" applyFill="1" applyBorder="1" applyAlignment="1">
      <alignment horizontal="center" vertical="center" wrapText="1"/>
    </xf>
    <xf numFmtId="8" fontId="17" fillId="12" borderId="45" xfId="0" applyNumberFormat="1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left" vertical="center"/>
    </xf>
    <xf numFmtId="4" fontId="17" fillId="0" borderId="47" xfId="0" applyNumberFormat="1" applyFont="1" applyBorder="1" applyAlignment="1">
      <alignment horizontal="center" vertical="center" wrapText="1"/>
    </xf>
    <xf numFmtId="0" fontId="17" fillId="0" borderId="48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4" fontId="17" fillId="0" borderId="21" xfId="0" applyNumberFormat="1" applyFont="1" applyBorder="1" applyAlignment="1">
      <alignment horizontal="center" vertical="center" wrapText="1"/>
    </xf>
    <xf numFmtId="0" fontId="17" fillId="0" borderId="50" xfId="0" applyFont="1" applyBorder="1" applyAlignment="1">
      <alignment horizontal="left" vertical="center"/>
    </xf>
    <xf numFmtId="0" fontId="0" fillId="13" borderId="55" xfId="0" applyFont="1" applyFill="1" applyBorder="1"/>
    <xf numFmtId="0" fontId="0" fillId="13" borderId="56" xfId="0" applyFont="1" applyFill="1" applyBorder="1" applyAlignment="1">
      <alignment horizontal="center" vertical="center" wrapText="1"/>
    </xf>
    <xf numFmtId="0" fontId="0" fillId="5" borderId="60" xfId="0" applyFont="1" applyFill="1" applyBorder="1"/>
    <xf numFmtId="0" fontId="0" fillId="0" borderId="61" xfId="0" applyFont="1" applyBorder="1"/>
    <xf numFmtId="0" fontId="0" fillId="0" borderId="6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64" xfId="0" applyFont="1" applyBorder="1"/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vertical="center" wrapText="1"/>
    </xf>
    <xf numFmtId="9" fontId="0" fillId="14" borderId="65" xfId="0" applyNumberFormat="1" applyFont="1" applyFill="1" applyBorder="1" applyAlignment="1">
      <alignment horizontal="center" vertical="center"/>
    </xf>
    <xf numFmtId="9" fontId="0" fillId="14" borderId="65" xfId="0" applyNumberFormat="1" applyFont="1" applyFill="1" applyBorder="1" applyAlignment="1">
      <alignment horizontal="center" vertical="center" wrapText="1"/>
    </xf>
    <xf numFmtId="17" fontId="0" fillId="0" borderId="63" xfId="0" applyNumberFormat="1" applyFont="1" applyBorder="1" applyAlignment="1">
      <alignment vertical="center" wrapText="1"/>
    </xf>
    <xf numFmtId="2" fontId="0" fillId="0" borderId="62" xfId="0" applyNumberFormat="1" applyFont="1" applyBorder="1" applyAlignment="1">
      <alignment horizontal="center" vertical="center" wrapText="1"/>
    </xf>
    <xf numFmtId="2" fontId="8" fillId="0" borderId="63" xfId="0" applyNumberFormat="1" applyFont="1" applyBorder="1" applyAlignment="1">
      <alignment horizontal="center" vertical="center"/>
    </xf>
    <xf numFmtId="0" fontId="17" fillId="0" borderId="66" xfId="0" applyFont="1" applyBorder="1" applyAlignment="1">
      <alignment horizontal="left" vertical="center"/>
    </xf>
    <xf numFmtId="2" fontId="0" fillId="0" borderId="67" xfId="0" applyNumberFormat="1" applyFont="1" applyBorder="1" applyAlignment="1">
      <alignment horizontal="center" vertical="center" wrapText="1"/>
    </xf>
    <xf numFmtId="2" fontId="8" fillId="0" borderId="68" xfId="0" applyNumberFormat="1" applyFont="1" applyBorder="1" applyAlignment="1">
      <alignment horizontal="center" vertical="center"/>
    </xf>
    <xf numFmtId="0" fontId="0" fillId="0" borderId="71" xfId="0" applyFont="1" applyBorder="1"/>
    <xf numFmtId="0" fontId="0" fillId="0" borderId="72" xfId="0" applyFont="1" applyBorder="1" applyAlignment="1">
      <alignment vertical="center" wrapText="1"/>
    </xf>
    <xf numFmtId="0" fontId="0" fillId="0" borderId="68" xfId="0" applyFont="1" applyBorder="1" applyAlignment="1">
      <alignment vertical="center" wrapText="1"/>
    </xf>
    <xf numFmtId="9" fontId="0" fillId="14" borderId="73" xfId="0" applyNumberFormat="1" applyFont="1" applyFill="1" applyBorder="1" applyAlignment="1">
      <alignment horizontal="center" vertical="center"/>
    </xf>
    <xf numFmtId="9" fontId="0" fillId="14" borderId="73" xfId="0" applyNumberFormat="1" applyFont="1" applyFill="1" applyBorder="1" applyAlignment="1">
      <alignment horizontal="center" vertical="center" wrapText="1"/>
    </xf>
    <xf numFmtId="0" fontId="17" fillId="0" borderId="74" xfId="0" applyFont="1" applyBorder="1" applyAlignment="1">
      <alignment horizontal="left" vertical="center"/>
    </xf>
    <xf numFmtId="2" fontId="8" fillId="0" borderId="21" xfId="0" applyNumberFormat="1" applyFont="1" applyBorder="1" applyAlignment="1">
      <alignment horizontal="center" vertical="center"/>
    </xf>
    <xf numFmtId="0" fontId="17" fillId="0" borderId="75" xfId="0" applyFont="1" applyBorder="1" applyAlignment="1">
      <alignment horizontal="left" vertical="center"/>
    </xf>
    <xf numFmtId="0" fontId="17" fillId="0" borderId="76" xfId="0" applyFont="1" applyBorder="1" applyAlignment="1">
      <alignment horizontal="left" vertical="center"/>
    </xf>
    <xf numFmtId="0" fontId="0" fillId="0" borderId="62" xfId="0" applyFont="1" applyBorder="1"/>
    <xf numFmtId="0" fontId="0" fillId="0" borderId="21" xfId="0" applyFont="1" applyBorder="1" applyAlignment="1">
      <alignment horizontal="left" vertical="center" wrapText="1"/>
    </xf>
    <xf numFmtId="2" fontId="0" fillId="15" borderId="77" xfId="0" applyNumberFormat="1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left" vertical="center" wrapText="1"/>
    </xf>
    <xf numFmtId="0" fontId="0" fillId="2" borderId="55" xfId="0" applyFont="1" applyFill="1" applyBorder="1"/>
    <xf numFmtId="0" fontId="0" fillId="2" borderId="56" xfId="0" applyFont="1" applyFill="1" applyBorder="1" applyAlignment="1">
      <alignment horizontal="center" vertical="center" wrapText="1"/>
    </xf>
    <xf numFmtId="0" fontId="0" fillId="0" borderId="54" xfId="0" applyFont="1" applyBorder="1"/>
    <xf numFmtId="0" fontId="0" fillId="0" borderId="62" xfId="0" applyFont="1" applyBorder="1" applyAlignment="1">
      <alignment horizontal="center" vertical="center" wrapText="1"/>
    </xf>
    <xf numFmtId="9" fontId="0" fillId="13" borderId="1" xfId="0" applyNumberFormat="1" applyFont="1" applyFill="1" applyBorder="1" applyAlignment="1">
      <alignment horizontal="center"/>
    </xf>
    <xf numFmtId="0" fontId="17" fillId="0" borderId="74" xfId="0" applyFont="1" applyBorder="1" applyAlignment="1">
      <alignment vertical="center"/>
    </xf>
    <xf numFmtId="2" fontId="8" fillId="10" borderId="21" xfId="0" applyNumberFormat="1" applyFont="1" applyFill="1" applyBorder="1" applyAlignment="1">
      <alignment horizontal="center"/>
    </xf>
    <xf numFmtId="2" fontId="0" fillId="16" borderId="41" xfId="0" applyNumberFormat="1" applyFont="1" applyFill="1" applyBorder="1" applyAlignment="1">
      <alignment horizontal="center" vertical="center"/>
    </xf>
    <xf numFmtId="0" fontId="17" fillId="0" borderId="75" xfId="0" applyFont="1" applyBorder="1" applyAlignment="1">
      <alignment vertical="center"/>
    </xf>
    <xf numFmtId="0" fontId="17" fillId="0" borderId="78" xfId="0" applyFont="1" applyBorder="1" applyAlignment="1">
      <alignment vertical="center"/>
    </xf>
    <xf numFmtId="2" fontId="0" fillId="16" borderId="79" xfId="0" applyNumberFormat="1" applyFont="1" applyFill="1" applyBorder="1" applyAlignment="1">
      <alignment horizontal="center" vertical="center"/>
    </xf>
    <xf numFmtId="0" fontId="0" fillId="0" borderId="8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81" xfId="0" applyFont="1" applyBorder="1" applyAlignment="1">
      <alignment vertical="center" wrapText="1"/>
    </xf>
    <xf numFmtId="0" fontId="17" fillId="0" borderId="50" xfId="0" applyFont="1" applyBorder="1" applyAlignment="1">
      <alignment vertical="center"/>
    </xf>
    <xf numFmtId="2" fontId="0" fillId="16" borderId="77" xfId="0" applyNumberFormat="1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vertical="center"/>
    </xf>
    <xf numFmtId="0" fontId="17" fillId="0" borderId="66" xfId="0" applyFont="1" applyBorder="1" applyAlignment="1">
      <alignment vertical="center"/>
    </xf>
    <xf numFmtId="0" fontId="0" fillId="3" borderId="9" xfId="0" applyFont="1" applyFill="1" applyBorder="1"/>
    <xf numFmtId="0" fontId="3" fillId="0" borderId="0" xfId="0" applyNumberFormat="1" applyFont="1" applyAlignment="1" applyProtection="1"/>
    <xf numFmtId="0" fontId="20" fillId="0" borderId="0" xfId="0" applyNumberFormat="1" applyFont="1" applyAlignment="1" applyProtection="1"/>
    <xf numFmtId="4" fontId="21" fillId="0" borderId="0" xfId="0" applyNumberFormat="1" applyFont="1"/>
    <xf numFmtId="0" fontId="21" fillId="0" borderId="21" xfId="0" applyFont="1" applyBorder="1"/>
    <xf numFmtId="0" fontId="23" fillId="0" borderId="9" xfId="0" applyFont="1" applyBorder="1"/>
    <xf numFmtId="166" fontId="4" fillId="6" borderId="9" xfId="0" applyNumberFormat="1" applyFont="1" applyFill="1" applyBorder="1" applyAlignment="1">
      <alignment horizontal="left"/>
    </xf>
    <xf numFmtId="166" fontId="4" fillId="8" borderId="9" xfId="0" applyNumberFormat="1" applyFont="1" applyFill="1" applyBorder="1" applyAlignment="1">
      <alignment horizontal="left"/>
    </xf>
    <xf numFmtId="0" fontId="15" fillId="3" borderId="9" xfId="0" applyFont="1" applyFill="1" applyBorder="1" applyAlignment="1">
      <alignment wrapText="1"/>
    </xf>
    <xf numFmtId="0" fontId="0" fillId="8" borderId="82" xfId="0" applyFont="1" applyFill="1" applyBorder="1" applyAlignment="1">
      <alignment vertical="center" wrapText="1"/>
    </xf>
    <xf numFmtId="0" fontId="0" fillId="8" borderId="82" xfId="0" applyFont="1" applyFill="1" applyBorder="1" applyAlignment="1">
      <alignment horizontal="center" vertical="center" wrapText="1"/>
    </xf>
    <xf numFmtId="0" fontId="14" fillId="8" borderId="82" xfId="0" applyFont="1" applyFill="1" applyBorder="1" applyAlignment="1">
      <alignment horizontal="center" vertical="center" wrapText="1"/>
    </xf>
    <xf numFmtId="0" fontId="14" fillId="8" borderId="82" xfId="0" applyFont="1" applyFill="1" applyBorder="1" applyAlignment="1">
      <alignment vertical="center" wrapText="1"/>
    </xf>
    <xf numFmtId="9" fontId="0" fillId="8" borderId="82" xfId="0" applyNumberFormat="1" applyFont="1" applyFill="1" applyBorder="1" applyAlignment="1">
      <alignment horizontal="center" vertical="center"/>
    </xf>
    <xf numFmtId="0" fontId="0" fillId="0" borderId="82" xfId="0" applyFont="1" applyBorder="1" applyAlignment="1">
      <alignment horizontal="center" vertical="center" wrapText="1"/>
    </xf>
    <xf numFmtId="166" fontId="4" fillId="0" borderId="82" xfId="0" applyNumberFormat="1" applyFont="1" applyBorder="1" applyAlignment="1">
      <alignment vertical="center" wrapText="1"/>
    </xf>
    <xf numFmtId="0" fontId="4" fillId="5" borderId="4" xfId="0" applyFont="1" applyFill="1" applyBorder="1" applyAlignment="1" applyProtection="1">
      <alignment horizontal="center"/>
      <protection locked="0"/>
    </xf>
    <xf numFmtId="164" fontId="4" fillId="5" borderId="4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 applyProtection="1">
      <protection locked="0"/>
    </xf>
    <xf numFmtId="165" fontId="7" fillId="3" borderId="1" xfId="0" applyNumberFormat="1" applyFont="1" applyFill="1" applyBorder="1" applyProtection="1">
      <protection locked="0"/>
    </xf>
    <xf numFmtId="0" fontId="22" fillId="5" borderId="4" xfId="0" applyFont="1" applyFill="1" applyBorder="1" applyAlignment="1" applyProtection="1">
      <alignment horizontal="center"/>
      <protection locked="0"/>
    </xf>
    <xf numFmtId="10" fontId="0" fillId="10" borderId="35" xfId="0" applyNumberFormat="1" applyFont="1" applyFill="1" applyBorder="1" applyAlignment="1">
      <alignment horizontal="center"/>
    </xf>
    <xf numFmtId="10" fontId="0" fillId="10" borderId="37" xfId="0" applyNumberFormat="1" applyFont="1" applyFill="1" applyBorder="1" applyAlignment="1">
      <alignment horizontal="center" vertical="center"/>
    </xf>
    <xf numFmtId="10" fontId="0" fillId="10" borderId="39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9" xfId="0" applyFill="1" applyBorder="1"/>
    <xf numFmtId="0" fontId="2" fillId="4" borderId="2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8" fillId="3" borderId="17" xfId="0" applyFont="1" applyFill="1" applyBorder="1" applyAlignment="1">
      <alignment horizontal="center"/>
    </xf>
    <xf numFmtId="0" fontId="3" fillId="0" borderId="18" xfId="0" applyFont="1" applyBorder="1"/>
    <xf numFmtId="0" fontId="25" fillId="4" borderId="2" xfId="0" applyFont="1" applyFill="1" applyBorder="1" applyAlignment="1">
      <alignment horizontal="right"/>
    </xf>
    <xf numFmtId="0" fontId="16" fillId="3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0" fillId="8" borderId="25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26" fillId="3" borderId="2" xfId="1" applyFont="1" applyFill="1" applyBorder="1" applyAlignment="1" applyProtection="1">
      <alignment horizontal="center"/>
      <protection locked="0"/>
    </xf>
    <xf numFmtId="0" fontId="26" fillId="0" borderId="3" xfId="1" applyFont="1" applyBorder="1" applyProtection="1">
      <protection locked="0"/>
    </xf>
    <xf numFmtId="0" fontId="9" fillId="3" borderId="20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3" fillId="0" borderId="3" xfId="0" applyFont="1" applyBorder="1"/>
    <xf numFmtId="0" fontId="0" fillId="8" borderId="2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0" fillId="8" borderId="82" xfId="0" applyFont="1" applyFill="1" applyBorder="1" applyAlignment="1">
      <alignment horizontal="center" vertical="center" wrapText="1"/>
    </xf>
    <xf numFmtId="0" fontId="3" fillId="0" borderId="82" xfId="0" applyFont="1" applyBorder="1"/>
    <xf numFmtId="0" fontId="6" fillId="3" borderId="7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0" fillId="0" borderId="0" xfId="0" applyFont="1" applyAlignment="1"/>
    <xf numFmtId="0" fontId="3" fillId="0" borderId="13" xfId="0" applyFont="1" applyBorder="1"/>
    <xf numFmtId="0" fontId="3" fillId="0" borderId="14" xfId="0" applyFont="1" applyBorder="1"/>
    <xf numFmtId="0" fontId="3" fillId="0" borderId="29" xfId="0" applyFont="1" applyBorder="1"/>
    <xf numFmtId="0" fontId="0" fillId="3" borderId="2" xfId="0" applyFont="1" applyFill="1" applyBorder="1" applyAlignment="1">
      <alignment horizontal="right"/>
    </xf>
    <xf numFmtId="166" fontId="11" fillId="3" borderId="23" xfId="0" applyNumberFormat="1" applyFont="1" applyFill="1" applyBorder="1" applyAlignment="1">
      <alignment horizontal="left"/>
    </xf>
    <xf numFmtId="0" fontId="3" fillId="0" borderId="24" xfId="0" applyFont="1" applyBorder="1"/>
    <xf numFmtId="0" fontId="0" fillId="8" borderId="2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0" fillId="3" borderId="10" xfId="0" applyFont="1" applyFill="1" applyBorder="1" applyAlignment="1">
      <alignment horizontal="right"/>
    </xf>
    <xf numFmtId="0" fontId="3" fillId="0" borderId="11" xfId="0" applyFont="1" applyBorder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166" fontId="0" fillId="0" borderId="51" xfId="0" applyNumberFormat="1" applyFont="1" applyBorder="1" applyAlignment="1">
      <alignment horizontal="center"/>
    </xf>
    <xf numFmtId="0" fontId="3" fillId="0" borderId="52" xfId="0" applyFont="1" applyBorder="1"/>
    <xf numFmtId="0" fontId="3" fillId="0" borderId="53" xfId="0" applyFont="1" applyBorder="1"/>
    <xf numFmtId="0" fontId="0" fillId="12" borderId="54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0" fillId="0" borderId="57" xfId="0" applyFont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  <xf numFmtId="0" fontId="0" fillId="0" borderId="54" xfId="0" applyFont="1" applyBorder="1" applyAlignment="1">
      <alignment horizontal="center" vertical="center" wrapText="1"/>
    </xf>
    <xf numFmtId="0" fontId="0" fillId="12" borderId="69" xfId="0" applyFont="1" applyFill="1" applyBorder="1" applyAlignment="1">
      <alignment horizontal="center" vertical="center" wrapText="1"/>
    </xf>
    <xf numFmtId="0" fontId="3" fillId="0" borderId="70" xfId="0" applyFont="1" applyBorder="1"/>
    <xf numFmtId="0" fontId="3" fillId="0" borderId="67" xfId="0" applyFont="1" applyBorder="1"/>
  </cellXfs>
  <cellStyles count="2">
    <cellStyle name="Link" xfId="1" builtinId="8"/>
    <cellStyle name="Standard" xfId="0" builtinId="0"/>
  </cellStyles>
  <dxfs count="13">
    <dxf>
      <fill>
        <patternFill patternType="solid">
          <fgColor rgb="FFF2F2F2"/>
          <bgColor rgb="FFF2F2F2"/>
        </patternFill>
      </fill>
      <border>
        <left/>
        <right/>
        <top/>
        <bottom style="thin">
          <color rgb="FF000000"/>
        </bottom>
      </border>
    </dxf>
    <dxf>
      <fill>
        <patternFill patternType="solid">
          <fgColor rgb="FFF2F2F2"/>
          <bgColor rgb="FFF2F2F2"/>
        </patternFill>
      </fill>
      <border>
        <left/>
        <right/>
        <top style="thin">
          <color rgb="FF000000"/>
        </top>
        <bottom/>
      </border>
    </dxf>
    <dxf>
      <fill>
        <patternFill patternType="solid">
          <fgColor rgb="FFF2F2F2"/>
          <bgColor rgb="FFF2F2F2"/>
        </patternFill>
      </fill>
      <border>
        <left/>
        <right/>
        <top style="thin">
          <color rgb="FF000000"/>
        </top>
        <bottom style="thin">
          <color rgb="FF000000"/>
        </bottom>
      </border>
    </dxf>
    <dxf>
      <fill>
        <patternFill patternType="solid">
          <fgColor rgb="FFF2F2F2"/>
          <bgColor rgb="FFF2F2F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bgColor theme="0" tint="-4.9989318521683403E-2"/>
        </patternFill>
      </fill>
    </dxf>
    <dxf>
      <fill>
        <patternFill patternType="solid">
          <fgColor rgb="FFF2F2F2"/>
          <bgColor rgb="FFF2F2F2"/>
        </patternFill>
      </fill>
      <border>
        <left/>
        <right/>
        <bottom/>
      </border>
    </dxf>
    <dxf>
      <font>
        <color rgb="FFF2F2F2"/>
      </font>
      <fill>
        <patternFill patternType="none"/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  <border>
        <left/>
        <right/>
        <top style="thin">
          <color rgb="FF000000"/>
        </top>
        <bottom/>
      </border>
    </dxf>
    <dxf>
      <fill>
        <patternFill patternType="solid">
          <fgColor rgb="FFB7C822"/>
          <bgColor rgb="FFB7C8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B7C822"/>
          <bgColor rgb="FFB7C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266700</xdr:colOff>
      <xdr:row>0</xdr:row>
      <xdr:rowOff>47625</xdr:rowOff>
    </xdr:from>
    <xdr:ext cx="333375" cy="323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123825</xdr:colOff>
      <xdr:row>8</xdr:row>
      <xdr:rowOff>0</xdr:rowOff>
    </xdr:from>
    <xdr:ext cx="1209675" cy="1714500"/>
    <xdr:pic>
      <xdr:nvPicPr>
        <xdr:cNvPr id="3" name="image2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1p.de/tvoed-download" TargetMode="External"/><Relationship Id="rId2" Type="http://schemas.openxmlformats.org/officeDocument/2006/relationships/hyperlink" Target="mailto:Tobias.Michel@schichtplanfibel.de" TargetMode="External"/><Relationship Id="rId1" Type="http://schemas.openxmlformats.org/officeDocument/2006/relationships/hyperlink" Target="http://www.t1p.de/tvoed-downloa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3"/>
  <sheetViews>
    <sheetView showGridLines="0" tabSelected="1" workbookViewId="0">
      <selection activeCell="B7" sqref="B7"/>
    </sheetView>
  </sheetViews>
  <sheetFormatPr baseColWidth="10" defaultColWidth="14.41796875" defaultRowHeight="15" customHeight="1"/>
  <cols>
    <col min="1" max="1" width="14.15625" customWidth="1"/>
    <col min="2" max="2" width="14.26171875" customWidth="1"/>
    <col min="3" max="8" width="11.15625" customWidth="1"/>
    <col min="9" max="9" width="14.26171875" customWidth="1"/>
    <col min="10" max="11" width="10.68359375" customWidth="1"/>
  </cols>
  <sheetData>
    <row r="1" spans="1:11" ht="20.25" customHeight="1">
      <c r="A1" s="1" t="s">
        <v>0</v>
      </c>
      <c r="B1" s="2"/>
      <c r="C1" s="3"/>
      <c r="D1" s="2"/>
      <c r="E1" s="2"/>
      <c r="F1" s="2"/>
      <c r="G1" s="2"/>
      <c r="H1" s="2"/>
    </row>
    <row r="2" spans="1:11" ht="14.25" customHeight="1">
      <c r="A2" s="4"/>
      <c r="B2" s="4"/>
      <c r="C2" s="4"/>
      <c r="D2" s="4"/>
      <c r="E2" s="4"/>
      <c r="F2" s="147" t="s">
        <v>164</v>
      </c>
      <c r="G2" s="148"/>
      <c r="H2" s="4"/>
    </row>
    <row r="3" spans="1:11" ht="14.25" customHeight="1">
      <c r="A3" s="121"/>
      <c r="B3" s="121"/>
      <c r="C3" s="121"/>
      <c r="D3" s="121"/>
      <c r="E3" s="121"/>
      <c r="F3" s="151" t="s">
        <v>184</v>
      </c>
      <c r="G3" s="148"/>
      <c r="H3" s="121"/>
    </row>
    <row r="4" spans="1:11" ht="14.25" customHeight="1">
      <c r="A4" s="141" t="s">
        <v>45</v>
      </c>
      <c r="B4" s="137" t="s">
        <v>47</v>
      </c>
      <c r="C4" s="178"/>
      <c r="D4" s="161"/>
      <c r="E4" s="4"/>
      <c r="F4" s="4"/>
      <c r="G4" s="4"/>
      <c r="H4" s="4"/>
    </row>
    <row r="5" spans="1:11" ht="14.25" customHeight="1">
      <c r="A5" s="4">
        <f>IF(AND(A4="TVöD-K",B4="West"),'Anlagen A-E'!E8,IF(AND(A4="TVöD-B",B4="West"),'Anlagen A-E'!E9,IF(B4="Ost",'Anlagen A-E'!F9,IF(AND(A4="TVöD-K",B4="BaWü"),'Anlagen A-E'!E9,IF(AND(A4="TVöD-B",B4="BaWü"),'Anlagen A-E'!E9)))))</f>
        <v>38.5</v>
      </c>
      <c r="B5" s="4" t="s">
        <v>3</v>
      </c>
      <c r="C5" s="4"/>
      <c r="D5" s="138">
        <v>32</v>
      </c>
      <c r="E5" s="179" t="s">
        <v>4</v>
      </c>
      <c r="F5" s="161"/>
      <c r="G5" s="161"/>
      <c r="H5" s="5">
        <f>D5/A5</f>
        <v>0.83116883116883122</v>
      </c>
      <c r="I5" s="6"/>
      <c r="J5" s="6"/>
      <c r="K5" s="6"/>
    </row>
    <row r="6" spans="1:11" ht="14.25" customHeight="1">
      <c r="A6" s="7" t="s">
        <v>5</v>
      </c>
      <c r="B6" s="7" t="s">
        <v>6</v>
      </c>
      <c r="C6" s="139"/>
      <c r="D6" s="4"/>
      <c r="E6" s="167" t="s">
        <v>7</v>
      </c>
      <c r="F6" s="168"/>
      <c r="G6" s="4"/>
      <c r="H6" s="4"/>
      <c r="I6" s="6"/>
      <c r="J6" s="6"/>
      <c r="K6" s="6"/>
    </row>
    <row r="7" spans="1:11" ht="14.25" customHeight="1">
      <c r="A7" s="137" t="s">
        <v>116</v>
      </c>
      <c r="B7" s="137">
        <v>4</v>
      </c>
      <c r="C7" s="140">
        <f>IF(B7='Anlagen A-E'!B50,'Anlagen A-E'!B51,IF(B7='Anlagen A-E'!C50,'Anlagen A-E'!C51,IF(B7='Anlagen A-E'!D50,'Anlagen A-E'!D51,IF(B7='Anlagen A-E'!E50,'Anlagen A-E'!E51,IF(B7='Anlagen A-E'!F50,'Anlagen A-E'!F51,IF(B7='Anlagen A-E'!G50,'Anlagen A-E'!G51,))))))</f>
        <v>3235.75</v>
      </c>
      <c r="D7" s="4"/>
      <c r="E7" s="169"/>
      <c r="F7" s="170"/>
      <c r="G7" s="4"/>
      <c r="H7" s="4"/>
    </row>
    <row r="8" spans="1:11" ht="14.25" customHeight="1">
      <c r="A8" s="180" t="str">
        <f>OF!B3</f>
        <v>anteiliges Tabellenentgelt:</v>
      </c>
      <c r="B8" s="181"/>
      <c r="C8" s="8">
        <f>IF($D$5&gt;0, C7 / $A$5 *$D$5, C7)</f>
        <v>2689.4545454545455</v>
      </c>
      <c r="D8" s="4"/>
      <c r="E8" s="171"/>
      <c r="F8" s="172"/>
      <c r="G8" s="4"/>
      <c r="H8" s="4"/>
    </row>
    <row r="9" spans="1:11" ht="14.25" customHeight="1">
      <c r="A9" s="174" t="s">
        <v>9</v>
      </c>
      <c r="B9" s="161"/>
      <c r="C9" s="9">
        <f>ROUND(C7/ROUND('Anlagen A-E'!$E$7*$A$5,2),2)</f>
        <v>19.329999999999998</v>
      </c>
      <c r="D9" s="4"/>
      <c r="E9" s="10"/>
      <c r="F9" s="11"/>
      <c r="G9" s="4"/>
      <c r="H9" s="12"/>
    </row>
    <row r="10" spans="1:11" ht="14.25" customHeight="1">
      <c r="A10" s="174" t="s">
        <v>10</v>
      </c>
      <c r="B10" s="161"/>
      <c r="C10" s="9">
        <f>IF(B7='Anlagen A-E'!B50,'Anlagen A-E'!B51,IF(B7='Anlagen A-E'!C50,'Anlagen A-E'!C51,IF(B7='Anlagen A-E'!D50,'Anlagen A-E'!D51,IF(B7='Anlagen A-E'!E50,'Anlagen A-E'!E51,'Anlagen A-E'!E51))))/ROUND('Anlagen A-E'!$E$7*$A$5,2)</f>
        <v>19.329450418160096</v>
      </c>
      <c r="D10" s="4"/>
      <c r="E10" s="10"/>
      <c r="F10" s="11"/>
      <c r="G10" s="4"/>
      <c r="H10" s="4"/>
    </row>
    <row r="11" spans="1:11" ht="14.25" customHeight="1">
      <c r="A11" s="174" t="s">
        <v>11</v>
      </c>
      <c r="B11" s="161"/>
      <c r="C11" s="9">
        <f>D11*(ROUND('Anlagen A-E'!$D$51/ROUND('Anlagen A-E'!$E$7*$A$5,2),2))</f>
        <v>5.3280000000000003</v>
      </c>
      <c r="D11" s="13">
        <f>VLOOKUP(A7,'Anlagen A-E'!A8:D48,4,0)</f>
        <v>0.3</v>
      </c>
      <c r="E11" s="149"/>
      <c r="F11" s="150"/>
      <c r="G11" s="4"/>
      <c r="H11" s="4"/>
    </row>
    <row r="12" spans="1:11" ht="14.25" customHeight="1">
      <c r="A12" s="14"/>
      <c r="B12" s="14" t="str">
        <f>OF!B4</f>
        <v>Nachtarbeit:</v>
      </c>
      <c r="C12" s="15">
        <f>D12*(ROUND('Anlagen A-E'!$D$51/ROUND('Anlagen A-E'!$E$7*$A$5,2),2))</f>
        <v>3.5520000000000005</v>
      </c>
      <c r="D12" s="13">
        <v>0.2</v>
      </c>
      <c r="E12" s="149" t="s">
        <v>12</v>
      </c>
      <c r="F12" s="150"/>
      <c r="G12" s="4"/>
      <c r="H12" s="4"/>
    </row>
    <row r="13" spans="1:11" ht="14.25" customHeight="1">
      <c r="A13" s="174" t="s">
        <v>13</v>
      </c>
      <c r="B13" s="161"/>
      <c r="C13" s="9">
        <f>D13*(ROUND('Anlagen A-E'!$D$51/ROUND('Anlagen A-E'!$E$7*$A$5,2),2))</f>
        <v>4.4400000000000004</v>
      </c>
      <c r="D13" s="13">
        <v>0.25</v>
      </c>
      <c r="E13" s="149" t="s">
        <v>14</v>
      </c>
      <c r="F13" s="150"/>
      <c r="G13" s="4"/>
      <c r="H13" s="4"/>
    </row>
    <row r="14" spans="1:11" ht="14.25" customHeight="1">
      <c r="A14" s="174" t="s">
        <v>15</v>
      </c>
      <c r="B14" s="161"/>
      <c r="C14" s="9">
        <f>D14*(ROUND('Anlagen A-E'!$D$51/ROUND('Anlagen A-E'!$E$7*$A$5,2),2))</f>
        <v>23.976000000000003</v>
      </c>
      <c r="D14" s="13">
        <v>1.35</v>
      </c>
      <c r="E14" s="149" t="s">
        <v>16</v>
      </c>
      <c r="F14" s="150"/>
      <c r="G14" s="4"/>
      <c r="H14" s="4"/>
    </row>
    <row r="15" spans="1:11" ht="14.25" customHeight="1">
      <c r="A15" s="174" t="s">
        <v>17</v>
      </c>
      <c r="B15" s="161"/>
      <c r="C15" s="9">
        <f>D15*(ROUND('Anlagen A-E'!$D$51/ROUND('Anlagen A-E'!$E$7*$A$5,2),2))</f>
        <v>6.2160000000000002</v>
      </c>
      <c r="D15" s="13">
        <v>0.35</v>
      </c>
      <c r="E15" s="149" t="s">
        <v>16</v>
      </c>
      <c r="F15" s="150"/>
      <c r="G15" s="4"/>
      <c r="H15" s="4"/>
    </row>
    <row r="16" spans="1:11" ht="14.25" customHeight="1">
      <c r="A16" s="174" t="s">
        <v>18</v>
      </c>
      <c r="B16" s="161"/>
      <c r="C16" s="9">
        <f>D16*(ROUND('Anlagen A-E'!$D$51/ROUND('Anlagen A-E'!$E$7*$A$5,2),2))</f>
        <v>6.2160000000000002</v>
      </c>
      <c r="D16" s="13">
        <v>0.35</v>
      </c>
      <c r="E16" s="149" t="s">
        <v>19</v>
      </c>
      <c r="F16" s="150"/>
      <c r="G16" s="4"/>
      <c r="H16" s="4"/>
    </row>
    <row r="17" spans="1:11" ht="14.25" customHeight="1">
      <c r="A17" s="174" t="str">
        <f>OF!B7</f>
        <v xml:space="preserve">  Samstag 13-21 Uhr Arbeiter/innen:</v>
      </c>
      <c r="B17" s="161"/>
      <c r="C17" s="9">
        <f>D17*(ROUND('Anlagen A-E'!$D$51/ROUND('Anlagen A-E'!$E$7*$A$5,2),2))</f>
        <v>3.5520000000000005</v>
      </c>
      <c r="D17" s="13">
        <v>0.2</v>
      </c>
      <c r="E17" s="149"/>
      <c r="F17" s="150"/>
      <c r="G17" s="4"/>
      <c r="H17" s="4"/>
    </row>
    <row r="18" spans="1:11" ht="14.25" customHeight="1">
      <c r="A18" s="174" t="str">
        <f>IF(A4="TVöD-K","Samstag 13-21 Uhr Angestellte:",IF(A4="TVöD-B","",))</f>
        <v>Samstag 13-21 Uhr Angestellte:</v>
      </c>
      <c r="B18" s="161"/>
      <c r="C18" s="16">
        <f>IF(A4="TVöD-K",0.64,IF(A4="TVöD-B","",))</f>
        <v>0.64</v>
      </c>
      <c r="D18" s="17" t="str">
        <f>OF!B9</f>
        <v xml:space="preserve">  Samstag 13-21 Uhr Angestellte:</v>
      </c>
      <c r="E18" s="17"/>
      <c r="F18" s="17"/>
      <c r="G18" s="18" t="str">
        <f>IF($D$5&gt;0,"je Stunde mehr","")</f>
        <v>je Stunde mehr</v>
      </c>
      <c r="H18" s="17"/>
    </row>
    <row r="19" spans="1:11" ht="14.25" customHeight="1">
      <c r="A19" s="14"/>
      <c r="B19" s="14" t="str">
        <f>OF!B12</f>
        <v>Krankenhauszulage:</v>
      </c>
      <c r="C19" s="19">
        <f>IF(A4="TVöD-K",'Anlagen A-E'!$G$16,IF(A4="TVöD-B","",))</f>
        <v>20.78</v>
      </c>
      <c r="D19" s="17" t="str">
        <f>OF!B14</f>
        <v xml:space="preserve">  (siehe § 15 (2.4) TVöD-K oder § 52 TVöD-BTK)</v>
      </c>
      <c r="E19" s="17"/>
      <c r="F19" s="17"/>
      <c r="G19" s="20">
        <f>IF(AND($D$5&gt;0,$A$4="TVöD-K"),'Anlagen A-E'!$H$16,"")</f>
        <v>0.14934467556362682</v>
      </c>
      <c r="H19" s="17"/>
    </row>
    <row r="20" spans="1:11" ht="14.25" customHeight="1">
      <c r="A20" s="14"/>
      <c r="B20" s="14" t="s">
        <v>20</v>
      </c>
      <c r="C20" s="8">
        <f>IF($D$5&gt;0, 40 / $A$5 *$D$5, 40)</f>
        <v>33.246753246753244</v>
      </c>
      <c r="D20" s="17" t="s">
        <v>21</v>
      </c>
      <c r="E20" s="17"/>
      <c r="F20" s="17"/>
      <c r="G20" s="20">
        <f>IF($D$5&gt;0,40 /($A$5 * 4.348),"")</f>
        <v>0.2389514809018029</v>
      </c>
      <c r="H20" s="17"/>
    </row>
    <row r="21" spans="1:11" ht="14.25" customHeight="1">
      <c r="A21" s="14"/>
      <c r="B21" s="14" t="s">
        <v>22</v>
      </c>
      <c r="C21" s="8">
        <f>IF($D$5&gt;0, 105 / $A$5 *$D$5, 105)</f>
        <v>87.272727272727266</v>
      </c>
      <c r="D21" s="17" t="s">
        <v>23</v>
      </c>
      <c r="E21" s="7"/>
      <c r="F21" s="7"/>
      <c r="G21" s="20">
        <f>IF($D$5&gt;0,105 /($A$5 * 4.348),"")</f>
        <v>0.62724763736723255</v>
      </c>
      <c r="H21" s="17"/>
    </row>
    <row r="22" spans="1:11" ht="14.25" customHeight="1">
      <c r="A22" s="174" t="str">
        <f>OF!B18</f>
        <v>Belastungszulagen:</v>
      </c>
      <c r="B22" s="161"/>
      <c r="C22" s="19">
        <f>IF(A4="TVöD-B","",IF($D$5&gt;0, 46.02 / $A$5 *$D$5, 46.02))</f>
        <v>38.250389610389611</v>
      </c>
      <c r="D22" s="158" t="s">
        <v>24</v>
      </c>
      <c r="E22" s="159"/>
      <c r="F22" s="159"/>
      <c r="G22" s="159"/>
      <c r="H22" s="17"/>
    </row>
    <row r="23" spans="1:11" ht="14.25" customHeight="1">
      <c r="A23" s="174" t="str">
        <f>OF!B25</f>
        <v/>
      </c>
      <c r="B23" s="161"/>
      <c r="C23" s="21" t="str">
        <f>IF(A4="TVöD-B",IF($D$5&gt;0,61.36/$A$5*$D$5,61.36),IF('Anlagen A-E'!B49&gt;0,IF($D$5&gt;0,'Anlagen A-E'!B49/$A$5*$D$5,'Anlagen A-E'!B49),""))</f>
        <v/>
      </c>
      <c r="D23" s="160" t="str">
        <f>OF!B22</f>
        <v/>
      </c>
      <c r="E23" s="161"/>
      <c r="F23" s="161"/>
      <c r="G23" s="161"/>
      <c r="H23" s="17"/>
    </row>
    <row r="24" spans="1:11" ht="14.25" customHeight="1">
      <c r="A24" s="174" t="str">
        <f>OF!B27</f>
        <v/>
      </c>
      <c r="B24" s="161"/>
      <c r="C24" s="21" t="str">
        <f>IF(A4="TVöD-K","",IF($D$5&gt;0, 40.9 / $A$5 *$D$5, 40.9))</f>
        <v/>
      </c>
      <c r="D24" s="160" t="str">
        <f>OF!B29</f>
        <v/>
      </c>
      <c r="E24" s="161"/>
      <c r="F24" s="161"/>
      <c r="G24" s="161"/>
      <c r="H24" s="17"/>
    </row>
    <row r="25" spans="1:11" ht="6" customHeight="1">
      <c r="A25" s="22"/>
      <c r="B25" s="22"/>
      <c r="C25" s="23"/>
      <c r="D25" s="24"/>
      <c r="E25" s="24"/>
      <c r="F25" s="24"/>
      <c r="G25" s="24"/>
      <c r="H25" s="24"/>
    </row>
    <row r="26" spans="1:11" ht="15.75" customHeight="1">
      <c r="A26" s="175" t="s">
        <v>25</v>
      </c>
      <c r="B26" s="176"/>
      <c r="C26" s="25"/>
      <c r="D26" s="26"/>
      <c r="E26" s="26"/>
      <c r="F26" s="4"/>
      <c r="G26" s="4"/>
      <c r="H26" s="4"/>
    </row>
    <row r="27" spans="1:11" ht="14.25" customHeight="1">
      <c r="A27" s="27" t="s">
        <v>26</v>
      </c>
      <c r="B27" s="27" t="s">
        <v>27</v>
      </c>
      <c r="C27" s="27"/>
      <c r="D27" s="27"/>
      <c r="E27" s="27"/>
      <c r="F27" s="27"/>
      <c r="G27" s="27"/>
      <c r="H27" s="27"/>
      <c r="K27" s="28"/>
    </row>
    <row r="28" spans="1:11" ht="14.25" customHeight="1">
      <c r="A28" s="154" t="s">
        <v>28</v>
      </c>
      <c r="B28" s="177" t="s">
        <v>29</v>
      </c>
      <c r="C28" s="163"/>
      <c r="D28" s="164"/>
      <c r="E28" s="162" t="s">
        <v>30</v>
      </c>
      <c r="F28" s="163"/>
      <c r="G28" s="164"/>
      <c r="H28" s="154" t="s">
        <v>31</v>
      </c>
      <c r="I28" s="29"/>
      <c r="J28" s="29"/>
      <c r="K28" s="29"/>
    </row>
    <row r="29" spans="1:11" ht="14.25" customHeight="1">
      <c r="A29" s="173"/>
      <c r="B29" s="30" t="s">
        <v>32</v>
      </c>
      <c r="C29" s="30" t="s">
        <v>33</v>
      </c>
      <c r="D29" s="30" t="s">
        <v>34</v>
      </c>
      <c r="E29" s="30" t="s">
        <v>32</v>
      </c>
      <c r="F29" s="30" t="s">
        <v>33</v>
      </c>
      <c r="G29" s="30" t="s">
        <v>34</v>
      </c>
      <c r="H29" s="155"/>
      <c r="I29" s="29"/>
      <c r="J29" s="29"/>
      <c r="K29" s="29"/>
    </row>
    <row r="30" spans="1:11" ht="14.25" customHeight="1">
      <c r="A30" s="173"/>
      <c r="B30" s="31">
        <v>0.6</v>
      </c>
      <c r="C30" s="31">
        <v>0.75</v>
      </c>
      <c r="D30" s="32">
        <v>0.9</v>
      </c>
      <c r="E30" s="32">
        <v>0.25</v>
      </c>
      <c r="F30" s="32">
        <v>0.25</v>
      </c>
      <c r="G30" s="32">
        <v>0.25</v>
      </c>
      <c r="H30" s="32">
        <v>0.15</v>
      </c>
      <c r="I30" s="29"/>
      <c r="J30" s="29"/>
      <c r="K30" s="29"/>
    </row>
    <row r="31" spans="1:11" ht="14.25" customHeight="1">
      <c r="A31" s="33" t="str">
        <f>A7</f>
        <v>P 7</v>
      </c>
      <c r="B31" s="34">
        <f>IF(ISNA(VLOOKUP($A$7,'Anlage G'!$A$5:$I$57,3,0)),0,VLOOKUP($A$7,'Anlage G'!$A$5:$I$57,3,0))</f>
        <v>10.86</v>
      </c>
      <c r="C31" s="34">
        <f>IF(ISNA(VLOOKUP($A$7,'Anlage G'!$A$5:$I$57,4,0)),0,VLOOKUP($A$7,'Anlage G'!$A$5:$I$57,4,0))</f>
        <v>13.58</v>
      </c>
      <c r="D31" s="34">
        <f>IF(ISNA(VLOOKUP($A$7,'Anlage G'!$A$5:$I$57,5,0)),0,VLOOKUP($A$7,'Anlage G'!$A$5:$I$57,5,0))</f>
        <v>16.29</v>
      </c>
      <c r="E31" s="34">
        <f>IF(ISNA(VLOOKUP($A$7,'Anlage G'!$A$5:$I$57,6,0)),0,VLOOKUP($A$7,'Anlage G'!$A$5:$I$57,6,0))</f>
        <v>2.72</v>
      </c>
      <c r="F31" s="34">
        <f>IF(ISNA(VLOOKUP($A$7,'Anlage G'!$A$5:$I$57,7,0)),0,VLOOKUP($A$7,'Anlage G'!$A$5:$I$57,7,0))</f>
        <v>3.4</v>
      </c>
      <c r="G31" s="34">
        <f>IF(ISNA(VLOOKUP($A$7,'Anlage G'!$A$5:$I$57,8,0)),0,VLOOKUP($A$7,'Anlage G'!$A$5:$I$57,8,0))</f>
        <v>4.07</v>
      </c>
      <c r="H31" s="34">
        <f>IF(ISNA(VLOOKUP($A$7,'Anlage G'!$A$5:$I$57,9,0)),0,VLOOKUP($A$7,'Anlage G'!$A$5:$I$57,9,0))</f>
        <v>2.72</v>
      </c>
      <c r="I31" s="29"/>
      <c r="J31" s="29"/>
      <c r="K31" s="29"/>
    </row>
    <row r="32" spans="1:11" ht="4.5" customHeight="1">
      <c r="A32" s="4"/>
      <c r="B32" s="4"/>
      <c r="C32" s="4"/>
      <c r="D32" s="4"/>
      <c r="E32" s="4"/>
      <c r="F32" s="4"/>
      <c r="G32" s="4"/>
      <c r="H32" s="4"/>
      <c r="I32" s="29"/>
      <c r="J32" s="29"/>
      <c r="K32" s="29"/>
    </row>
    <row r="33" spans="1:11" ht="14.25" customHeight="1">
      <c r="A33" s="127" t="s">
        <v>1</v>
      </c>
      <c r="B33" s="127" t="s">
        <v>35</v>
      </c>
      <c r="C33" s="127"/>
      <c r="D33" s="127"/>
      <c r="E33" s="127"/>
      <c r="F33" s="128"/>
      <c r="G33" s="128"/>
      <c r="H33" s="121"/>
      <c r="I33" s="29"/>
      <c r="J33" s="29"/>
      <c r="K33" s="29"/>
    </row>
    <row r="34" spans="1:11" ht="15.75" customHeight="1">
      <c r="A34" s="165" t="s">
        <v>36</v>
      </c>
      <c r="B34" s="130"/>
      <c r="C34" s="165" t="s">
        <v>37</v>
      </c>
      <c r="D34" s="166"/>
      <c r="E34" s="166"/>
      <c r="F34" s="166"/>
      <c r="G34" s="131" t="s">
        <v>31</v>
      </c>
      <c r="H34" s="121"/>
      <c r="I34" s="29"/>
      <c r="J34" s="29"/>
      <c r="K34" s="29"/>
    </row>
    <row r="35" spans="1:11" ht="14.25" customHeight="1">
      <c r="A35" s="166"/>
      <c r="B35" s="131" t="s">
        <v>38</v>
      </c>
      <c r="C35" s="132" t="s">
        <v>39</v>
      </c>
      <c r="D35" s="132" t="s">
        <v>40</v>
      </c>
      <c r="E35" s="132" t="s">
        <v>41</v>
      </c>
      <c r="F35" s="132" t="s">
        <v>42</v>
      </c>
      <c r="G35" s="133"/>
      <c r="H35" s="121"/>
      <c r="I35" s="29"/>
      <c r="J35" s="29"/>
      <c r="K35" s="29"/>
    </row>
    <row r="36" spans="1:11" ht="14.25" customHeight="1">
      <c r="A36" s="166"/>
      <c r="B36" s="134">
        <v>0.25</v>
      </c>
      <c r="C36" s="134">
        <v>0.4</v>
      </c>
      <c r="D36" s="134">
        <v>0.5</v>
      </c>
      <c r="E36" s="134">
        <v>0.65</v>
      </c>
      <c r="F36" s="134">
        <v>0.8</v>
      </c>
      <c r="G36" s="134">
        <v>0.15</v>
      </c>
      <c r="H36" s="129"/>
      <c r="I36" s="29"/>
      <c r="J36" s="29"/>
      <c r="K36" s="29"/>
    </row>
    <row r="37" spans="1:11" ht="15.75" customHeight="1">
      <c r="A37" s="135" t="str">
        <f>A7</f>
        <v>P 7</v>
      </c>
      <c r="B37" s="136">
        <f>IF(ISNA(VLOOKUP($A$7,'Anlage G'!$A$62:$I$108,8,0)),0,VLOOKUP($A$7,'Anlage G'!$A$62:$I$108,8,0))</f>
        <v>5.23</v>
      </c>
      <c r="C37" s="136">
        <f>IF(ISNA(VLOOKUP($A$7,'Anlage G'!$A$62:$I$108,3,0)),0,VLOOKUP($A$7,'Anlage G'!$A$62:$I$108,3,0))</f>
        <v>8.3699999999999992</v>
      </c>
      <c r="D37" s="136">
        <f>IF(ISNA(VLOOKUP($A$7,'Anlage G'!$A$62:$I$108,4,0)),0,VLOOKUP($A$7,'Anlage G'!$A$62:$I$108,4,0))</f>
        <v>10.47</v>
      </c>
      <c r="E37" s="136">
        <f>IF(ISNA(VLOOKUP($A$7,'Anlage G'!$A$62:$I$108,5,0)),0,VLOOKUP($A$7,'Anlage G'!$A$62:$I$108,5,0))</f>
        <v>13.6</v>
      </c>
      <c r="F37" s="136">
        <f>IF(ISNA(VLOOKUP($A$7,'Anlage G'!$A$62:$I$108,6,0)),0,VLOOKUP($A$7,'Anlage G'!$A$62:$I$108,6,0))</f>
        <v>16.739999999999998</v>
      </c>
      <c r="G37" s="136">
        <f>IF(ISNA(VLOOKUP($A$7,'Anlage G'!$A$62:$I$108,7,0)),0,VLOOKUP($A$7,'Anlage G'!$A$62:$I$108,7,0))</f>
        <v>3.14</v>
      </c>
      <c r="H37" s="129"/>
      <c r="I37" s="29"/>
      <c r="J37" s="29"/>
      <c r="K37" s="29"/>
    </row>
    <row r="38" spans="1:11" ht="14.25" customHeight="1">
      <c r="A38" s="4"/>
      <c r="B38" s="4"/>
      <c r="C38" s="4"/>
      <c r="D38" s="35">
        <v>43512</v>
      </c>
      <c r="E38" s="156" t="s">
        <v>185</v>
      </c>
      <c r="F38" s="157"/>
      <c r="G38" s="152" t="s">
        <v>43</v>
      </c>
      <c r="H38" s="153"/>
    </row>
    <row r="39" spans="1:11" ht="14.25" customHeight="1"/>
    <row r="40" spans="1:11" ht="14.25" customHeight="1"/>
    <row r="41" spans="1:11" ht="13.5" customHeight="1"/>
    <row r="42" spans="1:11" ht="14.25" customHeight="1">
      <c r="A42" s="29"/>
      <c r="B42" s="29"/>
      <c r="C42" s="29"/>
      <c r="D42" s="29"/>
      <c r="E42" s="29"/>
      <c r="F42" s="29"/>
      <c r="G42" s="29"/>
      <c r="H42" s="29"/>
    </row>
    <row r="43" spans="1:11" ht="14.25" customHeight="1">
      <c r="A43" s="29"/>
      <c r="B43" s="29"/>
      <c r="C43" s="29"/>
      <c r="D43" s="29"/>
      <c r="E43" s="29"/>
      <c r="F43" s="29"/>
      <c r="G43" s="29"/>
      <c r="H43" s="29"/>
    </row>
    <row r="44" spans="1:11" ht="14.25" customHeight="1">
      <c r="A44" s="29"/>
      <c r="B44" s="29"/>
      <c r="C44" s="29"/>
      <c r="D44" s="29"/>
      <c r="E44" s="29"/>
      <c r="F44" s="29"/>
      <c r="G44" s="29"/>
      <c r="H44" s="29"/>
    </row>
    <row r="45" spans="1:11" ht="14.25" customHeight="1">
      <c r="A45" s="29"/>
      <c r="B45" s="29"/>
      <c r="C45" s="29"/>
      <c r="D45" s="29"/>
      <c r="E45" s="29"/>
      <c r="F45" s="29"/>
      <c r="G45" s="29"/>
      <c r="H45" s="29"/>
    </row>
    <row r="46" spans="1:11" ht="14.25" customHeight="1">
      <c r="A46" s="29"/>
      <c r="B46" s="29"/>
      <c r="C46" s="29"/>
      <c r="D46" s="29"/>
      <c r="E46" s="29"/>
      <c r="F46" s="29"/>
      <c r="G46" s="29"/>
      <c r="H46" s="29"/>
    </row>
    <row r="47" spans="1:11" ht="14.25" customHeight="1">
      <c r="A47" s="29"/>
      <c r="B47" s="29"/>
      <c r="C47" s="29"/>
      <c r="D47" s="29"/>
      <c r="E47" s="29"/>
      <c r="F47" s="29"/>
      <c r="G47" s="29"/>
      <c r="H47" s="29"/>
    </row>
    <row r="48" spans="1:11" ht="14.25" customHeight="1">
      <c r="A48" s="29"/>
      <c r="B48" s="29"/>
      <c r="C48" s="29"/>
      <c r="D48" s="29"/>
      <c r="E48" s="29"/>
      <c r="F48" s="29"/>
      <c r="G48" s="29"/>
      <c r="H48" s="29"/>
    </row>
    <row r="49" spans="1:8" ht="14.25" customHeight="1">
      <c r="A49" s="29"/>
      <c r="B49" s="29"/>
      <c r="C49" s="29"/>
      <c r="D49" s="29"/>
      <c r="E49" s="29"/>
      <c r="F49" s="29"/>
      <c r="G49" s="29"/>
      <c r="H49" s="29"/>
    </row>
    <row r="50" spans="1:8" ht="14.25" customHeight="1">
      <c r="A50" s="29"/>
      <c r="B50" s="29"/>
      <c r="C50" s="29"/>
      <c r="D50" s="29"/>
      <c r="E50" s="29"/>
      <c r="F50" s="29"/>
      <c r="G50" s="29"/>
      <c r="H50" s="29"/>
    </row>
    <row r="51" spans="1:8" ht="14.25" customHeight="1">
      <c r="A51" s="29"/>
      <c r="B51" s="29"/>
      <c r="C51" s="29"/>
      <c r="D51" s="29"/>
      <c r="E51" s="29"/>
      <c r="F51" s="29"/>
      <c r="G51" s="29"/>
      <c r="H51" s="29"/>
    </row>
    <row r="52" spans="1:8" ht="14.25" customHeight="1">
      <c r="A52" s="29"/>
      <c r="B52" s="29"/>
      <c r="C52" s="29"/>
      <c r="D52" s="29"/>
      <c r="E52" s="29"/>
      <c r="F52" s="29"/>
      <c r="G52" s="29"/>
      <c r="H52" s="29"/>
    </row>
    <row r="53" spans="1:8" ht="14.25" customHeight="1">
      <c r="A53" s="29"/>
      <c r="B53" s="29"/>
      <c r="C53" s="29"/>
      <c r="D53" s="29"/>
      <c r="E53" s="29"/>
      <c r="F53" s="29"/>
      <c r="G53" s="29"/>
      <c r="H53" s="29"/>
    </row>
    <row r="54" spans="1:8" ht="14.25" customHeight="1">
      <c r="A54" s="29"/>
      <c r="B54" s="29"/>
      <c r="C54" s="29"/>
      <c r="D54" s="29"/>
      <c r="E54" s="29"/>
      <c r="F54" s="29"/>
      <c r="G54" s="29"/>
      <c r="H54" s="29"/>
    </row>
    <row r="55" spans="1:8" ht="14.25" customHeight="1">
      <c r="A55" s="29"/>
      <c r="B55" s="29"/>
      <c r="C55" s="29"/>
      <c r="D55" s="29"/>
      <c r="E55" s="29"/>
      <c r="F55" s="29"/>
      <c r="G55" s="29"/>
      <c r="H55" s="29"/>
    </row>
    <row r="56" spans="1:8" ht="14.25" customHeight="1">
      <c r="A56" s="29"/>
      <c r="B56" s="29"/>
      <c r="C56" s="29"/>
      <c r="D56" s="29"/>
      <c r="E56" s="29"/>
      <c r="F56" s="29"/>
      <c r="G56" s="29"/>
      <c r="H56" s="29"/>
    </row>
    <row r="57" spans="1:8" ht="14.25" customHeight="1">
      <c r="A57" s="29"/>
      <c r="B57" s="29"/>
      <c r="C57" s="29"/>
      <c r="D57" s="29"/>
      <c r="E57" s="29"/>
      <c r="F57" s="29"/>
      <c r="G57" s="29"/>
      <c r="H57" s="29"/>
    </row>
    <row r="58" spans="1:8" ht="14.25" customHeight="1">
      <c r="A58" s="29"/>
      <c r="B58" s="29"/>
      <c r="C58" s="29"/>
      <c r="D58" s="29"/>
      <c r="E58" s="29"/>
      <c r="F58" s="29"/>
      <c r="G58" s="29"/>
      <c r="H58" s="29"/>
    </row>
    <row r="59" spans="1:8" ht="14.25" customHeight="1">
      <c r="A59" s="29"/>
      <c r="B59" s="29"/>
      <c r="C59" s="29"/>
      <c r="D59" s="29"/>
      <c r="E59" s="29"/>
      <c r="F59" s="29"/>
      <c r="G59" s="29"/>
      <c r="H59" s="29"/>
    </row>
    <row r="60" spans="1:8" ht="14.25" customHeight="1">
      <c r="A60" s="29"/>
      <c r="B60" s="29"/>
      <c r="C60" s="29"/>
      <c r="D60" s="29"/>
      <c r="E60" s="29"/>
      <c r="F60" s="29"/>
      <c r="G60" s="29"/>
      <c r="H60" s="29"/>
    </row>
    <row r="61" spans="1:8" ht="14.25" customHeight="1">
      <c r="A61" s="29"/>
      <c r="B61" s="29"/>
      <c r="C61" s="29"/>
      <c r="D61" s="29"/>
      <c r="E61" s="29"/>
      <c r="F61" s="29"/>
      <c r="G61" s="29"/>
      <c r="H61" s="29"/>
    </row>
    <row r="62" spans="1:8" ht="14.25" customHeight="1">
      <c r="A62" s="29"/>
      <c r="B62" s="29"/>
      <c r="C62" s="29"/>
      <c r="D62" s="29"/>
      <c r="E62" s="29"/>
      <c r="F62" s="29"/>
      <c r="G62" s="29"/>
      <c r="H62" s="29"/>
    </row>
    <row r="63" spans="1:8" ht="14.25" customHeight="1">
      <c r="A63" s="29"/>
      <c r="B63" s="29"/>
      <c r="C63" s="29"/>
      <c r="D63" s="29"/>
      <c r="E63" s="29"/>
      <c r="F63" s="29"/>
      <c r="G63" s="29"/>
      <c r="H63" s="29"/>
    </row>
    <row r="64" spans="1:8" ht="14.25" customHeight="1">
      <c r="A64" s="29"/>
      <c r="B64" s="29"/>
      <c r="C64" s="29"/>
      <c r="D64" s="29"/>
      <c r="E64" s="29"/>
      <c r="F64" s="29"/>
      <c r="G64" s="29"/>
      <c r="H64" s="29"/>
    </row>
    <row r="65" spans="1:8" ht="14.25" customHeight="1">
      <c r="A65" s="29"/>
      <c r="B65" s="29"/>
      <c r="C65" s="29"/>
      <c r="D65" s="29"/>
      <c r="E65" s="29"/>
      <c r="F65" s="29"/>
      <c r="G65" s="29"/>
      <c r="H65" s="29"/>
    </row>
    <row r="66" spans="1:8" ht="14.25" customHeight="1">
      <c r="A66" s="29"/>
      <c r="B66" s="29"/>
      <c r="C66" s="29"/>
      <c r="D66" s="29"/>
      <c r="E66" s="29"/>
      <c r="F66" s="29"/>
      <c r="G66" s="29"/>
      <c r="H66" s="29"/>
    </row>
    <row r="67" spans="1:8" ht="14.25" customHeight="1">
      <c r="A67" s="29"/>
      <c r="B67" s="29"/>
      <c r="C67" s="29"/>
      <c r="D67" s="29"/>
      <c r="E67" s="29"/>
      <c r="F67" s="29"/>
      <c r="G67" s="29"/>
      <c r="H67" s="29"/>
    </row>
    <row r="68" spans="1:8" ht="14.25" customHeight="1">
      <c r="A68" s="29"/>
      <c r="B68" s="29"/>
      <c r="C68" s="29"/>
      <c r="D68" s="29"/>
      <c r="E68" s="29"/>
      <c r="F68" s="29"/>
      <c r="G68" s="29"/>
      <c r="H68" s="29"/>
    </row>
    <row r="69" spans="1:8" ht="14.25" customHeight="1">
      <c r="A69" s="29"/>
      <c r="B69" s="29"/>
      <c r="C69" s="29"/>
      <c r="D69" s="29"/>
      <c r="E69" s="29"/>
      <c r="F69" s="29"/>
      <c r="G69" s="29"/>
      <c r="H69" s="29"/>
    </row>
    <row r="70" spans="1:8" ht="14.25" customHeight="1">
      <c r="A70" s="29"/>
      <c r="B70" s="29"/>
      <c r="C70" s="29"/>
      <c r="D70" s="29"/>
      <c r="E70" s="29"/>
      <c r="F70" s="29"/>
      <c r="G70" s="29"/>
      <c r="H70" s="29"/>
    </row>
    <row r="71" spans="1:8" ht="14.25" customHeight="1">
      <c r="A71" s="29"/>
      <c r="B71" s="29"/>
      <c r="C71" s="29"/>
      <c r="D71" s="29"/>
      <c r="E71" s="29"/>
      <c r="F71" s="29"/>
      <c r="G71" s="29"/>
      <c r="H71" s="29"/>
    </row>
    <row r="72" spans="1:8" ht="14.25" customHeight="1">
      <c r="A72" s="29"/>
      <c r="B72" s="29"/>
      <c r="C72" s="29"/>
      <c r="D72" s="29"/>
      <c r="E72" s="29"/>
      <c r="F72" s="29"/>
      <c r="G72" s="29"/>
      <c r="H72" s="29"/>
    </row>
    <row r="73" spans="1:8" ht="14.25" customHeight="1">
      <c r="A73" s="29"/>
      <c r="B73" s="29"/>
      <c r="C73" s="29"/>
      <c r="D73" s="29"/>
      <c r="E73" s="29"/>
      <c r="F73" s="29"/>
      <c r="G73" s="29"/>
      <c r="H73" s="29"/>
    </row>
    <row r="74" spans="1:8" ht="14.25" customHeight="1">
      <c r="A74" s="29"/>
      <c r="B74" s="29"/>
      <c r="C74" s="29"/>
      <c r="D74" s="29"/>
      <c r="E74" s="29"/>
      <c r="F74" s="29"/>
      <c r="G74" s="29"/>
      <c r="H74" s="29"/>
    </row>
    <row r="75" spans="1:8" ht="14.25" customHeight="1">
      <c r="A75" s="29"/>
      <c r="B75" s="29"/>
      <c r="C75" s="29"/>
      <c r="D75" s="29"/>
      <c r="E75" s="29"/>
      <c r="F75" s="29"/>
      <c r="G75" s="29"/>
      <c r="H75" s="29"/>
    </row>
    <row r="76" spans="1:8" ht="14.25" customHeight="1">
      <c r="A76" s="29"/>
      <c r="B76" s="29"/>
      <c r="C76" s="29"/>
      <c r="D76" s="29"/>
      <c r="E76" s="29"/>
      <c r="F76" s="29"/>
      <c r="G76" s="29"/>
      <c r="H76" s="29"/>
    </row>
    <row r="77" spans="1:8" ht="14.25" customHeight="1">
      <c r="A77" s="29"/>
      <c r="B77" s="29"/>
      <c r="C77" s="29"/>
      <c r="D77" s="29"/>
      <c r="E77" s="29"/>
      <c r="F77" s="29"/>
      <c r="G77" s="29"/>
      <c r="H77" s="29"/>
    </row>
    <row r="78" spans="1:8" ht="14.25" customHeight="1">
      <c r="A78" s="29"/>
      <c r="B78" s="29"/>
      <c r="C78" s="29"/>
      <c r="D78" s="29"/>
      <c r="E78" s="29"/>
      <c r="F78" s="29"/>
      <c r="G78" s="29"/>
      <c r="H78" s="29"/>
    </row>
    <row r="79" spans="1:8" ht="14.25" customHeight="1">
      <c r="A79" s="29"/>
      <c r="B79" s="29"/>
      <c r="C79" s="29"/>
      <c r="D79" s="29"/>
      <c r="E79" s="29"/>
      <c r="F79" s="29"/>
      <c r="G79" s="29"/>
      <c r="H79" s="29"/>
    </row>
    <row r="80" spans="1:8" ht="14.25" customHeight="1">
      <c r="A80" s="29"/>
      <c r="B80" s="29"/>
      <c r="C80" s="29"/>
      <c r="D80" s="29"/>
      <c r="E80" s="29"/>
      <c r="F80" s="29"/>
      <c r="G80" s="29"/>
      <c r="H80" s="29"/>
    </row>
    <row r="81" spans="1:8" ht="14.25" customHeight="1">
      <c r="A81" s="29"/>
      <c r="B81" s="29"/>
      <c r="C81" s="29"/>
      <c r="D81" s="29"/>
      <c r="E81" s="29"/>
      <c r="F81" s="29"/>
      <c r="G81" s="29"/>
      <c r="H81" s="29"/>
    </row>
    <row r="82" spans="1:8" ht="14.25" customHeight="1">
      <c r="A82" s="29"/>
      <c r="B82" s="29"/>
      <c r="C82" s="29"/>
      <c r="D82" s="29"/>
      <c r="E82" s="29"/>
      <c r="F82" s="29"/>
      <c r="G82" s="29"/>
      <c r="H82" s="29"/>
    </row>
    <row r="83" spans="1:8" ht="14.25" customHeight="1">
      <c r="A83" s="29"/>
      <c r="B83" s="29"/>
      <c r="C83" s="29"/>
      <c r="D83" s="29"/>
      <c r="E83" s="29"/>
      <c r="F83" s="29"/>
      <c r="G83" s="29"/>
      <c r="H83" s="29"/>
    </row>
    <row r="84" spans="1:8" ht="14.25" customHeight="1">
      <c r="A84" s="29"/>
      <c r="B84" s="29"/>
      <c r="C84" s="29"/>
      <c r="D84" s="29"/>
      <c r="E84" s="29"/>
      <c r="F84" s="29"/>
      <c r="G84" s="29"/>
      <c r="H84" s="29"/>
    </row>
    <row r="85" spans="1:8" ht="14.25" customHeight="1">
      <c r="A85" s="29"/>
      <c r="B85" s="29"/>
      <c r="C85" s="29"/>
      <c r="D85" s="29"/>
      <c r="E85" s="29"/>
      <c r="F85" s="29"/>
      <c r="G85" s="29"/>
      <c r="H85" s="29"/>
    </row>
    <row r="86" spans="1:8" ht="14.25" customHeight="1">
      <c r="A86" s="29"/>
      <c r="B86" s="29"/>
      <c r="C86" s="29"/>
      <c r="D86" s="29"/>
      <c r="E86" s="29"/>
      <c r="F86" s="29"/>
      <c r="G86" s="29"/>
      <c r="H86" s="29"/>
    </row>
    <row r="87" spans="1:8" ht="14.25" customHeight="1">
      <c r="A87" s="29"/>
      <c r="B87" s="29"/>
      <c r="C87" s="29"/>
      <c r="D87" s="29"/>
      <c r="E87" s="29"/>
      <c r="F87" s="29"/>
      <c r="G87" s="29"/>
      <c r="H87" s="29"/>
    </row>
    <row r="88" spans="1:8" ht="14.25" customHeight="1">
      <c r="A88" s="29"/>
      <c r="B88" s="29"/>
      <c r="C88" s="29"/>
      <c r="D88" s="29"/>
      <c r="E88" s="29"/>
      <c r="F88" s="29"/>
      <c r="G88" s="29"/>
      <c r="H88" s="29"/>
    </row>
    <row r="89" spans="1:8" ht="14.25" customHeight="1">
      <c r="A89" s="29"/>
      <c r="B89" s="29"/>
      <c r="C89" s="29"/>
      <c r="D89" s="29"/>
      <c r="E89" s="29"/>
      <c r="F89" s="29"/>
      <c r="G89" s="29"/>
      <c r="H89" s="29"/>
    </row>
    <row r="90" spans="1:8" ht="14.25" customHeight="1">
      <c r="A90" s="29"/>
      <c r="B90" s="29"/>
      <c r="C90" s="29"/>
      <c r="D90" s="29"/>
      <c r="E90" s="29"/>
      <c r="F90" s="29"/>
      <c r="G90" s="29"/>
      <c r="H90" s="29"/>
    </row>
    <row r="91" spans="1:8" ht="14.25" customHeight="1">
      <c r="A91" s="29"/>
      <c r="B91" s="29"/>
      <c r="C91" s="29"/>
      <c r="D91" s="29"/>
      <c r="E91" s="29"/>
      <c r="F91" s="29"/>
      <c r="G91" s="29"/>
      <c r="H91" s="29"/>
    </row>
    <row r="92" spans="1:8" ht="14.25" customHeight="1">
      <c r="A92" s="29"/>
      <c r="B92" s="29"/>
      <c r="C92" s="29"/>
      <c r="D92" s="29"/>
      <c r="E92" s="29"/>
      <c r="F92" s="29"/>
      <c r="G92" s="29"/>
      <c r="H92" s="29"/>
    </row>
    <row r="93" spans="1:8" ht="14.25" customHeight="1">
      <c r="A93" s="29"/>
      <c r="B93" s="29"/>
      <c r="C93" s="29"/>
      <c r="D93" s="29"/>
      <c r="E93" s="29"/>
      <c r="F93" s="29"/>
      <c r="G93" s="29"/>
      <c r="H93" s="29"/>
    </row>
    <row r="94" spans="1:8" ht="14.25" customHeight="1">
      <c r="A94" s="29"/>
      <c r="B94" s="29"/>
      <c r="C94" s="29"/>
      <c r="D94" s="29"/>
      <c r="E94" s="29"/>
      <c r="F94" s="29"/>
      <c r="G94" s="29"/>
      <c r="H94" s="29"/>
    </row>
    <row r="95" spans="1:8" ht="14.25" customHeight="1">
      <c r="A95" s="29"/>
      <c r="B95" s="29"/>
      <c r="C95" s="29"/>
      <c r="D95" s="29"/>
      <c r="E95" s="29"/>
      <c r="F95" s="29"/>
      <c r="G95" s="29"/>
      <c r="H95" s="29"/>
    </row>
    <row r="96" spans="1:8" ht="14.25" customHeight="1">
      <c r="A96" s="29"/>
      <c r="B96" s="29"/>
      <c r="C96" s="29"/>
      <c r="D96" s="29"/>
      <c r="E96" s="29"/>
      <c r="F96" s="29"/>
      <c r="G96" s="29"/>
      <c r="H96" s="29"/>
    </row>
    <row r="97" spans="1:8" ht="14.25" customHeight="1">
      <c r="A97" s="29"/>
      <c r="B97" s="29"/>
      <c r="C97" s="29"/>
      <c r="D97" s="29"/>
      <c r="E97" s="29"/>
      <c r="F97" s="29"/>
      <c r="G97" s="29"/>
      <c r="H97" s="29"/>
    </row>
    <row r="98" spans="1:8" ht="14.25" customHeight="1">
      <c r="A98" s="29"/>
      <c r="B98" s="29"/>
      <c r="C98" s="29"/>
      <c r="D98" s="29"/>
      <c r="E98" s="29"/>
      <c r="F98" s="29"/>
      <c r="G98" s="29"/>
      <c r="H98" s="29"/>
    </row>
    <row r="99" spans="1:8" ht="14.25" customHeight="1">
      <c r="A99" s="29"/>
      <c r="B99" s="29"/>
      <c r="C99" s="29"/>
      <c r="D99" s="29"/>
      <c r="E99" s="29"/>
      <c r="F99" s="29"/>
      <c r="G99" s="29"/>
      <c r="H99" s="29"/>
    </row>
    <row r="100" spans="1:8" ht="14.25" customHeight="1">
      <c r="A100" s="29"/>
      <c r="B100" s="29"/>
      <c r="C100" s="29"/>
      <c r="D100" s="29"/>
      <c r="E100" s="29"/>
      <c r="F100" s="29"/>
      <c r="G100" s="29"/>
      <c r="H100" s="29"/>
    </row>
    <row r="101" spans="1:8" ht="14.25" customHeight="1">
      <c r="A101" s="29"/>
      <c r="B101" s="29"/>
      <c r="C101" s="29"/>
      <c r="D101" s="29"/>
      <c r="E101" s="29"/>
      <c r="F101" s="29"/>
      <c r="G101" s="29"/>
      <c r="H101" s="29"/>
    </row>
    <row r="102" spans="1:8" ht="14.25" customHeight="1">
      <c r="A102" s="29"/>
      <c r="B102" s="29"/>
      <c r="C102" s="29"/>
      <c r="D102" s="29"/>
      <c r="E102" s="29"/>
      <c r="F102" s="29"/>
      <c r="G102" s="29"/>
      <c r="H102" s="29"/>
    </row>
    <row r="103" spans="1:8" ht="14.25" customHeight="1">
      <c r="A103" s="29"/>
      <c r="B103" s="29"/>
      <c r="C103" s="29"/>
      <c r="D103" s="29"/>
      <c r="E103" s="29"/>
      <c r="F103" s="29"/>
      <c r="G103" s="29"/>
      <c r="H103" s="29"/>
    </row>
    <row r="104" spans="1:8" ht="14.25" customHeight="1">
      <c r="A104" s="29"/>
      <c r="B104" s="29"/>
      <c r="C104" s="29"/>
      <c r="D104" s="29"/>
      <c r="E104" s="29"/>
      <c r="F104" s="29"/>
      <c r="G104" s="29"/>
      <c r="H104" s="29"/>
    </row>
    <row r="105" spans="1:8" ht="14.25" customHeight="1">
      <c r="A105" s="29"/>
      <c r="B105" s="29"/>
      <c r="C105" s="29"/>
      <c r="D105" s="29"/>
      <c r="E105" s="29"/>
      <c r="F105" s="29"/>
      <c r="G105" s="29"/>
      <c r="H105" s="29"/>
    </row>
    <row r="106" spans="1:8" ht="14.25" customHeight="1">
      <c r="A106" s="29"/>
      <c r="B106" s="29"/>
      <c r="C106" s="29"/>
      <c r="D106" s="29"/>
      <c r="E106" s="29"/>
      <c r="F106" s="29"/>
      <c r="G106" s="29"/>
      <c r="H106" s="29"/>
    </row>
    <row r="107" spans="1:8" ht="14.25" customHeight="1">
      <c r="A107" s="29"/>
      <c r="B107" s="29"/>
      <c r="C107" s="29"/>
      <c r="D107" s="29"/>
      <c r="E107" s="29"/>
      <c r="F107" s="29"/>
      <c r="G107" s="29"/>
      <c r="H107" s="29"/>
    </row>
    <row r="108" spans="1:8" ht="14.25" customHeight="1">
      <c r="A108" s="29"/>
      <c r="B108" s="29"/>
      <c r="C108" s="29"/>
      <c r="D108" s="29"/>
      <c r="E108" s="29"/>
      <c r="F108" s="29"/>
      <c r="G108" s="29"/>
      <c r="H108" s="29"/>
    </row>
    <row r="109" spans="1:8" ht="14.25" customHeight="1">
      <c r="A109" s="29"/>
      <c r="B109" s="29"/>
      <c r="C109" s="29"/>
      <c r="D109" s="29"/>
      <c r="E109" s="29"/>
      <c r="F109" s="29"/>
      <c r="G109" s="29"/>
      <c r="H109" s="29"/>
    </row>
    <row r="110" spans="1:8" ht="14.25" customHeight="1">
      <c r="A110" s="29"/>
      <c r="B110" s="29"/>
      <c r="C110" s="29"/>
      <c r="D110" s="29"/>
      <c r="E110" s="29"/>
      <c r="F110" s="29"/>
      <c r="G110" s="29"/>
      <c r="H110" s="29"/>
    </row>
    <row r="111" spans="1:8" ht="14.25" customHeight="1">
      <c r="A111" s="29"/>
      <c r="B111" s="29"/>
      <c r="C111" s="29"/>
      <c r="D111" s="29"/>
      <c r="E111" s="29"/>
      <c r="F111" s="29"/>
      <c r="G111" s="29"/>
      <c r="H111" s="29"/>
    </row>
    <row r="112" spans="1:8" ht="14.25" customHeight="1">
      <c r="A112" s="29"/>
      <c r="B112" s="29"/>
      <c r="C112" s="29"/>
      <c r="D112" s="29"/>
      <c r="E112" s="29"/>
      <c r="F112" s="29"/>
      <c r="G112" s="29"/>
      <c r="H112" s="29"/>
    </row>
    <row r="113" spans="1:8" ht="14.25" customHeight="1">
      <c r="A113" s="29"/>
      <c r="B113" s="29"/>
      <c r="C113" s="29"/>
      <c r="D113" s="29"/>
      <c r="E113" s="29"/>
      <c r="F113" s="29"/>
      <c r="G113" s="29"/>
      <c r="H113" s="29"/>
    </row>
    <row r="114" spans="1:8" ht="14.25" customHeight="1">
      <c r="A114" s="29"/>
      <c r="B114" s="29"/>
      <c r="C114" s="29"/>
      <c r="D114" s="29"/>
      <c r="E114" s="29"/>
      <c r="F114" s="29"/>
      <c r="G114" s="29"/>
      <c r="H114" s="29"/>
    </row>
    <row r="115" spans="1:8" ht="14.25" customHeight="1">
      <c r="A115" s="29"/>
      <c r="B115" s="29"/>
      <c r="C115" s="29"/>
      <c r="D115" s="29"/>
      <c r="E115" s="29"/>
      <c r="F115" s="29"/>
      <c r="G115" s="29"/>
      <c r="H115" s="29"/>
    </row>
    <row r="116" spans="1:8" ht="14.25" customHeight="1">
      <c r="A116" s="29"/>
      <c r="B116" s="29"/>
      <c r="C116" s="29"/>
      <c r="D116" s="29"/>
      <c r="E116" s="29"/>
      <c r="F116" s="29"/>
      <c r="G116" s="29"/>
      <c r="H116" s="29"/>
    </row>
    <row r="117" spans="1:8" ht="14.25" customHeight="1">
      <c r="A117" s="29"/>
      <c r="B117" s="29"/>
      <c r="C117" s="29"/>
      <c r="D117" s="29"/>
      <c r="E117" s="29"/>
      <c r="F117" s="29"/>
      <c r="G117" s="29"/>
      <c r="H117" s="29"/>
    </row>
    <row r="118" spans="1:8" ht="14.25" customHeight="1">
      <c r="A118" s="29"/>
      <c r="B118" s="29"/>
      <c r="C118" s="29"/>
      <c r="D118" s="29"/>
      <c r="E118" s="29"/>
      <c r="F118" s="29"/>
      <c r="G118" s="29"/>
      <c r="H118" s="29"/>
    </row>
    <row r="119" spans="1:8" ht="14.25" customHeight="1">
      <c r="A119" s="29"/>
      <c r="B119" s="29"/>
      <c r="C119" s="29"/>
      <c r="D119" s="29"/>
      <c r="E119" s="29"/>
      <c r="F119" s="29"/>
      <c r="G119" s="29"/>
      <c r="H119" s="29"/>
    </row>
    <row r="120" spans="1:8" ht="14.25" customHeight="1">
      <c r="A120" s="29"/>
      <c r="B120" s="29"/>
      <c r="C120" s="29"/>
      <c r="D120" s="29"/>
      <c r="E120" s="29"/>
      <c r="F120" s="29"/>
      <c r="G120" s="29"/>
      <c r="H120" s="29"/>
    </row>
    <row r="121" spans="1:8" ht="14.25" customHeight="1">
      <c r="A121" s="29"/>
      <c r="B121" s="29"/>
      <c r="C121" s="29"/>
      <c r="D121" s="29"/>
      <c r="E121" s="29"/>
      <c r="F121" s="29"/>
      <c r="G121" s="29"/>
      <c r="H121" s="29"/>
    </row>
    <row r="122" spans="1:8" ht="14.25" customHeight="1">
      <c r="A122" s="29"/>
      <c r="B122" s="29"/>
      <c r="C122" s="29"/>
      <c r="D122" s="29"/>
      <c r="E122" s="29"/>
      <c r="F122" s="29"/>
      <c r="G122" s="29"/>
      <c r="H122" s="29"/>
    </row>
    <row r="123" spans="1:8" ht="14.25" customHeight="1">
      <c r="A123" s="29"/>
      <c r="B123" s="29"/>
      <c r="C123" s="29"/>
      <c r="D123" s="29"/>
      <c r="E123" s="29"/>
      <c r="F123" s="29"/>
      <c r="G123" s="29"/>
      <c r="H123" s="29"/>
    </row>
    <row r="124" spans="1:8" ht="14.25" customHeight="1">
      <c r="A124" s="29"/>
      <c r="B124" s="29"/>
      <c r="C124" s="29"/>
      <c r="D124" s="29"/>
      <c r="E124" s="29"/>
      <c r="F124" s="29"/>
      <c r="G124" s="29"/>
      <c r="H124" s="29"/>
    </row>
    <row r="125" spans="1:8" ht="14.25" customHeight="1">
      <c r="A125" s="29"/>
      <c r="B125" s="29"/>
      <c r="C125" s="29"/>
      <c r="D125" s="29"/>
      <c r="E125" s="29"/>
      <c r="F125" s="29"/>
      <c r="G125" s="29"/>
      <c r="H125" s="29"/>
    </row>
    <row r="126" spans="1:8" ht="14.25" customHeight="1">
      <c r="A126" s="29"/>
      <c r="B126" s="29"/>
      <c r="C126" s="29"/>
      <c r="D126" s="29"/>
      <c r="E126" s="29"/>
      <c r="F126" s="29"/>
      <c r="G126" s="29"/>
      <c r="H126" s="29"/>
    </row>
    <row r="127" spans="1:8" ht="14.25" customHeight="1">
      <c r="A127" s="29"/>
      <c r="B127" s="29"/>
      <c r="C127" s="29"/>
      <c r="D127" s="29"/>
      <c r="E127" s="29"/>
      <c r="F127" s="29"/>
      <c r="G127" s="29"/>
      <c r="H127" s="29"/>
    </row>
    <row r="128" spans="1:8" ht="14.25" customHeight="1">
      <c r="A128" s="29"/>
      <c r="B128" s="29"/>
      <c r="C128" s="29"/>
      <c r="D128" s="29"/>
      <c r="E128" s="29"/>
      <c r="F128" s="29"/>
      <c r="G128" s="29"/>
      <c r="H128" s="29"/>
    </row>
    <row r="129" spans="1:8" ht="14.25" customHeight="1">
      <c r="A129" s="29"/>
      <c r="B129" s="29"/>
      <c r="C129" s="29"/>
      <c r="D129" s="29"/>
      <c r="E129" s="29"/>
      <c r="F129" s="29"/>
      <c r="G129" s="29"/>
      <c r="H129" s="29"/>
    </row>
    <row r="130" spans="1:8" ht="14.25" customHeight="1">
      <c r="A130" s="29"/>
      <c r="B130" s="29"/>
      <c r="C130" s="29"/>
      <c r="D130" s="29"/>
      <c r="E130" s="29"/>
      <c r="F130" s="29"/>
      <c r="G130" s="29"/>
      <c r="H130" s="29"/>
    </row>
    <row r="131" spans="1:8" ht="14.25" customHeight="1">
      <c r="A131" s="29"/>
      <c r="B131" s="29"/>
      <c r="C131" s="29"/>
      <c r="D131" s="29"/>
      <c r="E131" s="29"/>
      <c r="F131" s="29"/>
      <c r="G131" s="29"/>
      <c r="H131" s="29"/>
    </row>
    <row r="132" spans="1:8" ht="14.25" customHeight="1">
      <c r="A132" s="29"/>
      <c r="B132" s="29"/>
      <c r="C132" s="29"/>
      <c r="D132" s="29"/>
      <c r="E132" s="29"/>
      <c r="F132" s="29"/>
      <c r="G132" s="29"/>
      <c r="H132" s="29"/>
    </row>
    <row r="133" spans="1:8" ht="14.25" customHeight="1">
      <c r="A133" s="29"/>
      <c r="B133" s="29"/>
      <c r="C133" s="29"/>
      <c r="D133" s="29"/>
      <c r="E133" s="29"/>
      <c r="F133" s="29"/>
      <c r="G133" s="29"/>
      <c r="H133" s="29"/>
    </row>
    <row r="134" spans="1:8" ht="14.25" customHeight="1">
      <c r="A134" s="29"/>
      <c r="B134" s="29"/>
      <c r="C134" s="29"/>
      <c r="D134" s="29"/>
      <c r="E134" s="29"/>
      <c r="F134" s="29"/>
      <c r="G134" s="29"/>
      <c r="H134" s="29"/>
    </row>
    <row r="135" spans="1:8" ht="14.25" customHeight="1">
      <c r="A135" s="29"/>
      <c r="B135" s="29"/>
      <c r="C135" s="29"/>
      <c r="D135" s="29"/>
      <c r="E135" s="29"/>
      <c r="F135" s="29"/>
      <c r="G135" s="29"/>
      <c r="H135" s="29"/>
    </row>
    <row r="136" spans="1:8" ht="14.25" customHeight="1">
      <c r="A136" s="29"/>
      <c r="B136" s="29"/>
      <c r="C136" s="29"/>
      <c r="D136" s="29"/>
      <c r="E136" s="29"/>
      <c r="F136" s="29"/>
      <c r="G136" s="29"/>
      <c r="H136" s="29"/>
    </row>
    <row r="137" spans="1:8" ht="14.25" customHeight="1">
      <c r="A137" s="29"/>
      <c r="B137" s="29"/>
      <c r="C137" s="29"/>
      <c r="D137" s="29"/>
      <c r="E137" s="29"/>
      <c r="F137" s="29"/>
      <c r="G137" s="29"/>
      <c r="H137" s="29"/>
    </row>
    <row r="138" spans="1:8" ht="14.25" customHeight="1">
      <c r="A138" s="29"/>
      <c r="B138" s="29"/>
      <c r="C138" s="29"/>
      <c r="D138" s="29"/>
      <c r="E138" s="29"/>
      <c r="F138" s="29"/>
      <c r="G138" s="29"/>
      <c r="H138" s="29"/>
    </row>
    <row r="139" spans="1:8" ht="14.25" customHeight="1">
      <c r="A139" s="29"/>
      <c r="B139" s="29"/>
      <c r="C139" s="29"/>
      <c r="D139" s="29"/>
      <c r="E139" s="29"/>
      <c r="F139" s="29"/>
      <c r="G139" s="29"/>
      <c r="H139" s="29"/>
    </row>
    <row r="140" spans="1:8" ht="14.25" customHeight="1">
      <c r="A140" s="29"/>
      <c r="B140" s="29"/>
      <c r="C140" s="29"/>
      <c r="D140" s="29"/>
      <c r="E140" s="29"/>
      <c r="F140" s="29"/>
      <c r="G140" s="29"/>
      <c r="H140" s="29"/>
    </row>
    <row r="141" spans="1:8" ht="14.25" customHeight="1">
      <c r="A141" s="29"/>
      <c r="B141" s="29"/>
      <c r="C141" s="29"/>
      <c r="D141" s="29"/>
      <c r="E141" s="29"/>
      <c r="F141" s="29"/>
      <c r="G141" s="29"/>
      <c r="H141" s="29"/>
    </row>
    <row r="142" spans="1:8" ht="14.25" customHeight="1">
      <c r="A142" s="29"/>
      <c r="B142" s="29"/>
      <c r="C142" s="29"/>
      <c r="D142" s="29"/>
      <c r="E142" s="29"/>
      <c r="F142" s="29"/>
      <c r="G142" s="29"/>
      <c r="H142" s="29"/>
    </row>
    <row r="143" spans="1:8" ht="14.25" customHeight="1">
      <c r="A143" s="29"/>
      <c r="B143" s="29"/>
      <c r="C143" s="29"/>
      <c r="D143" s="29"/>
      <c r="E143" s="29"/>
      <c r="F143" s="29"/>
      <c r="G143" s="29"/>
      <c r="H143" s="29"/>
    </row>
    <row r="144" spans="1:8" ht="14.25" customHeight="1">
      <c r="A144" s="29"/>
      <c r="B144" s="29"/>
      <c r="C144" s="29"/>
      <c r="D144" s="29"/>
      <c r="E144" s="29"/>
      <c r="F144" s="29"/>
      <c r="G144" s="29"/>
      <c r="H144" s="29"/>
    </row>
    <row r="145" spans="1:8" ht="14.25" customHeight="1">
      <c r="A145" s="29"/>
      <c r="B145" s="29"/>
      <c r="C145" s="29"/>
      <c r="D145" s="29"/>
      <c r="E145" s="29"/>
      <c r="F145" s="29"/>
      <c r="G145" s="29"/>
      <c r="H145" s="29"/>
    </row>
    <row r="146" spans="1:8" ht="14.25" customHeight="1">
      <c r="A146" s="29"/>
      <c r="B146" s="29"/>
      <c r="C146" s="29"/>
      <c r="D146" s="29"/>
      <c r="E146" s="29"/>
      <c r="F146" s="29"/>
      <c r="G146" s="29"/>
      <c r="H146" s="29"/>
    </row>
    <row r="147" spans="1:8" ht="14.25" customHeight="1">
      <c r="A147" s="29"/>
      <c r="B147" s="29"/>
      <c r="C147" s="29"/>
      <c r="D147" s="29"/>
      <c r="E147" s="29"/>
      <c r="F147" s="29"/>
      <c r="G147" s="29"/>
      <c r="H147" s="29"/>
    </row>
    <row r="148" spans="1:8" ht="14.25" customHeight="1">
      <c r="A148" s="29"/>
      <c r="B148" s="29"/>
      <c r="C148" s="29"/>
      <c r="D148" s="29"/>
      <c r="E148" s="29"/>
      <c r="F148" s="29"/>
      <c r="G148" s="29"/>
      <c r="H148" s="29"/>
    </row>
    <row r="149" spans="1:8" ht="14.25" customHeight="1">
      <c r="A149" s="29"/>
      <c r="B149" s="29"/>
      <c r="C149" s="29"/>
      <c r="D149" s="29"/>
      <c r="E149" s="29"/>
      <c r="F149" s="29"/>
      <c r="G149" s="29"/>
      <c r="H149" s="29"/>
    </row>
    <row r="150" spans="1:8" ht="14.25" customHeight="1">
      <c r="A150" s="29"/>
      <c r="B150" s="29"/>
      <c r="C150" s="29"/>
      <c r="D150" s="29"/>
      <c r="E150" s="28"/>
      <c r="F150" s="29"/>
      <c r="G150" s="29"/>
      <c r="H150" s="29"/>
    </row>
    <row r="151" spans="1:8" ht="14.25" customHeight="1">
      <c r="A151" s="29"/>
      <c r="B151" s="29"/>
      <c r="C151" s="29"/>
      <c r="D151" s="29"/>
      <c r="E151" s="29"/>
      <c r="F151" s="29"/>
      <c r="G151" s="29"/>
      <c r="H151" s="29"/>
    </row>
    <row r="152" spans="1:8" ht="14.25" customHeight="1">
      <c r="A152" s="29"/>
      <c r="B152" s="29"/>
      <c r="C152" s="29"/>
      <c r="D152" s="29"/>
      <c r="E152" s="29"/>
      <c r="F152" s="29"/>
      <c r="G152" s="29"/>
      <c r="H152" s="29"/>
    </row>
    <row r="153" spans="1:8" ht="14.25" customHeight="1">
      <c r="A153" s="29"/>
      <c r="B153" s="29"/>
      <c r="C153" s="29"/>
      <c r="D153" s="29"/>
      <c r="E153" s="29"/>
      <c r="F153" s="29"/>
      <c r="G153" s="29"/>
      <c r="H153" s="29"/>
    </row>
    <row r="154" spans="1:8" ht="14.25" customHeight="1">
      <c r="A154" s="29"/>
      <c r="B154" s="29"/>
      <c r="C154" s="29"/>
      <c r="D154" s="29"/>
      <c r="E154" s="29"/>
      <c r="F154" s="29"/>
      <c r="G154" s="29"/>
      <c r="H154" s="29"/>
    </row>
    <row r="155" spans="1:8" ht="14.25" customHeight="1">
      <c r="A155" s="29"/>
      <c r="B155" s="29"/>
      <c r="C155" s="29"/>
      <c r="D155" s="29"/>
      <c r="E155" s="29"/>
      <c r="F155" s="29"/>
      <c r="G155" s="29"/>
      <c r="H155" s="29"/>
    </row>
    <row r="156" spans="1:8" ht="14.25" customHeight="1">
      <c r="A156" s="29"/>
      <c r="B156" s="29"/>
      <c r="C156" s="29"/>
      <c r="D156" s="29"/>
      <c r="E156" s="29"/>
      <c r="F156" s="29"/>
      <c r="G156" s="29"/>
      <c r="H156" s="29"/>
    </row>
    <row r="157" spans="1:8" ht="14.25" customHeight="1">
      <c r="A157" s="29"/>
      <c r="B157" s="29"/>
      <c r="C157" s="29"/>
      <c r="D157" s="29"/>
      <c r="E157" s="29"/>
      <c r="F157" s="29"/>
      <c r="G157" s="29"/>
      <c r="H157" s="29"/>
    </row>
    <row r="158" spans="1:8" ht="14.25" customHeight="1">
      <c r="A158" s="29"/>
      <c r="B158" s="29"/>
      <c r="C158" s="29"/>
      <c r="D158" s="29"/>
      <c r="E158" s="29"/>
      <c r="F158" s="29"/>
      <c r="G158" s="29"/>
      <c r="H158" s="29"/>
    </row>
    <row r="159" spans="1:8" ht="14.25" customHeight="1">
      <c r="A159" s="29"/>
      <c r="B159" s="29"/>
      <c r="C159" s="29"/>
      <c r="D159" s="29"/>
      <c r="E159" s="29"/>
      <c r="F159" s="29"/>
      <c r="G159" s="29"/>
      <c r="H159" s="29"/>
    </row>
    <row r="160" spans="1:8" ht="14.25" customHeight="1">
      <c r="A160" s="29"/>
      <c r="B160" s="29"/>
      <c r="C160" s="29"/>
      <c r="D160" s="29"/>
      <c r="E160" s="29"/>
      <c r="F160" s="29"/>
      <c r="G160" s="29"/>
      <c r="H160" s="29"/>
    </row>
    <row r="161" spans="1:8" ht="14.25" customHeight="1">
      <c r="A161" s="29"/>
      <c r="B161" s="29"/>
      <c r="C161" s="29"/>
      <c r="D161" s="29"/>
      <c r="E161" s="29"/>
      <c r="F161" s="29"/>
      <c r="G161" s="29"/>
      <c r="H161" s="29"/>
    </row>
    <row r="162" spans="1:8" ht="14.25" customHeight="1">
      <c r="A162" s="29"/>
      <c r="B162" s="29"/>
      <c r="C162" s="29"/>
      <c r="D162" s="29"/>
      <c r="E162" s="29"/>
      <c r="F162" s="29"/>
      <c r="G162" s="29"/>
      <c r="H162" s="29"/>
    </row>
    <row r="163" spans="1:8" ht="14.25" customHeight="1">
      <c r="A163" s="29"/>
      <c r="B163" s="29"/>
      <c r="C163" s="29"/>
      <c r="D163" s="29"/>
      <c r="E163" s="29"/>
      <c r="F163" s="29"/>
      <c r="G163" s="29"/>
      <c r="H163" s="29"/>
    </row>
    <row r="164" spans="1:8" ht="14.25" customHeight="1">
      <c r="A164" s="29"/>
      <c r="B164" s="29"/>
      <c r="C164" s="29"/>
      <c r="D164" s="29"/>
      <c r="E164" s="29"/>
      <c r="F164" s="29"/>
      <c r="G164" s="29"/>
      <c r="H164" s="29"/>
    </row>
    <row r="165" spans="1:8" ht="14.25" customHeight="1">
      <c r="A165" s="29"/>
      <c r="B165" s="29"/>
      <c r="C165" s="29"/>
      <c r="D165" s="29"/>
      <c r="E165" s="29"/>
      <c r="F165" s="29"/>
      <c r="G165" s="29"/>
      <c r="H165" s="29"/>
    </row>
    <row r="166" spans="1:8" ht="14.25" customHeight="1">
      <c r="A166" s="29"/>
      <c r="B166" s="29"/>
      <c r="C166" s="29"/>
      <c r="D166" s="29"/>
      <c r="E166" s="29"/>
      <c r="F166" s="29"/>
      <c r="G166" s="29"/>
      <c r="H166" s="29"/>
    </row>
    <row r="167" spans="1:8" ht="14.25" customHeight="1">
      <c r="A167" s="29"/>
      <c r="B167" s="29"/>
      <c r="C167" s="29"/>
      <c r="D167" s="29"/>
      <c r="E167" s="29"/>
      <c r="F167" s="29"/>
      <c r="G167" s="29"/>
      <c r="H167" s="29"/>
    </row>
    <row r="168" spans="1:8" ht="14.25" customHeight="1">
      <c r="A168" s="29"/>
      <c r="B168" s="29"/>
      <c r="C168" s="29"/>
      <c r="D168" s="29"/>
      <c r="E168" s="29"/>
      <c r="F168" s="29"/>
      <c r="G168" s="29"/>
      <c r="H168" s="29"/>
    </row>
    <row r="169" spans="1:8" ht="14.25" customHeight="1">
      <c r="A169" s="29"/>
      <c r="B169" s="29"/>
      <c r="C169" s="29"/>
      <c r="D169" s="29"/>
      <c r="E169" s="29"/>
      <c r="F169" s="29"/>
      <c r="G169" s="29"/>
      <c r="H169" s="29"/>
    </row>
    <row r="170" spans="1:8" ht="14.25" customHeight="1">
      <c r="A170" s="29"/>
      <c r="B170" s="29"/>
      <c r="C170" s="29"/>
      <c r="D170" s="29"/>
      <c r="E170" s="29"/>
      <c r="F170" s="29"/>
      <c r="G170" s="29"/>
      <c r="H170" s="29"/>
    </row>
    <row r="171" spans="1:8" ht="14.25" customHeight="1">
      <c r="A171" s="29"/>
      <c r="B171" s="29"/>
      <c r="C171" s="29"/>
      <c r="D171" s="29"/>
      <c r="E171" s="29"/>
      <c r="F171" s="29"/>
      <c r="G171" s="29"/>
      <c r="H171" s="29"/>
    </row>
    <row r="172" spans="1:8" ht="14.25" customHeight="1">
      <c r="A172" s="29"/>
      <c r="B172" s="29"/>
      <c r="C172" s="29"/>
      <c r="D172" s="29"/>
      <c r="E172" s="29"/>
      <c r="F172" s="29"/>
      <c r="G172" s="29"/>
      <c r="H172" s="29"/>
    </row>
    <row r="173" spans="1:8" ht="14.25" customHeight="1">
      <c r="A173" s="29"/>
      <c r="B173" s="29"/>
      <c r="C173" s="29"/>
      <c r="D173" s="29"/>
      <c r="E173" s="29"/>
      <c r="F173" s="29"/>
      <c r="G173" s="29"/>
      <c r="H173" s="29"/>
    </row>
    <row r="174" spans="1:8" ht="14.25" customHeight="1">
      <c r="A174" s="29"/>
      <c r="B174" s="29"/>
      <c r="C174" s="29"/>
      <c r="D174" s="29"/>
      <c r="E174" s="29"/>
      <c r="F174" s="29"/>
      <c r="G174" s="29"/>
      <c r="H174" s="29"/>
    </row>
    <row r="175" spans="1:8" ht="14.25" customHeight="1">
      <c r="A175" s="29"/>
      <c r="B175" s="29"/>
      <c r="C175" s="29"/>
      <c r="D175" s="29"/>
      <c r="E175" s="29"/>
      <c r="F175" s="29"/>
      <c r="G175" s="29"/>
      <c r="H175" s="29"/>
    </row>
    <row r="176" spans="1:8" ht="14.25" customHeight="1">
      <c r="A176" s="29"/>
      <c r="B176" s="29"/>
      <c r="C176" s="29"/>
      <c r="D176" s="29"/>
      <c r="E176" s="29"/>
      <c r="F176" s="29"/>
      <c r="G176" s="29"/>
      <c r="H176" s="29"/>
    </row>
    <row r="177" spans="1:8" ht="14.25" customHeight="1">
      <c r="A177" s="29"/>
      <c r="B177" s="29"/>
      <c r="C177" s="29"/>
      <c r="D177" s="29"/>
      <c r="E177" s="29"/>
      <c r="F177" s="29"/>
      <c r="G177" s="29"/>
      <c r="H177" s="29"/>
    </row>
    <row r="178" spans="1:8" ht="14.25" customHeight="1">
      <c r="A178" s="29"/>
      <c r="B178" s="29"/>
      <c r="C178" s="29"/>
      <c r="D178" s="29"/>
      <c r="E178" s="29"/>
      <c r="F178" s="29"/>
      <c r="G178" s="29"/>
      <c r="H178" s="29"/>
    </row>
    <row r="179" spans="1:8" ht="14.25" customHeight="1">
      <c r="A179" s="29"/>
      <c r="B179" s="29"/>
      <c r="C179" s="29"/>
      <c r="D179" s="29"/>
      <c r="E179" s="29"/>
      <c r="F179" s="29"/>
      <c r="G179" s="29"/>
      <c r="H179" s="29"/>
    </row>
    <row r="180" spans="1:8" ht="14.25" customHeight="1">
      <c r="A180" s="29"/>
      <c r="B180" s="29"/>
      <c r="C180" s="29"/>
      <c r="D180" s="29"/>
      <c r="E180" s="29"/>
      <c r="F180" s="29"/>
      <c r="G180" s="29"/>
      <c r="H180" s="29"/>
    </row>
    <row r="181" spans="1:8" ht="14.25" customHeight="1">
      <c r="A181" s="29"/>
      <c r="B181" s="29"/>
      <c r="C181" s="29"/>
      <c r="D181" s="29"/>
      <c r="E181" s="29"/>
      <c r="F181" s="29"/>
      <c r="G181" s="29"/>
      <c r="H181" s="29"/>
    </row>
    <row r="182" spans="1:8" ht="14.25" customHeight="1">
      <c r="A182" s="29"/>
      <c r="B182" s="29"/>
      <c r="C182" s="29"/>
      <c r="D182" s="29"/>
      <c r="E182" s="29"/>
      <c r="F182" s="29"/>
      <c r="G182" s="29"/>
      <c r="H182" s="29"/>
    </row>
    <row r="183" spans="1:8" ht="14.25" customHeight="1">
      <c r="A183" s="29"/>
      <c r="B183" s="29"/>
      <c r="C183" s="29"/>
      <c r="D183" s="29"/>
      <c r="E183" s="29"/>
      <c r="F183" s="29"/>
      <c r="G183" s="29"/>
      <c r="H183" s="29"/>
    </row>
    <row r="184" spans="1:8" ht="14.25" customHeight="1">
      <c r="A184" s="29"/>
      <c r="B184" s="29"/>
      <c r="C184" s="29"/>
      <c r="D184" s="29"/>
      <c r="E184" s="29"/>
      <c r="F184" s="29"/>
      <c r="G184" s="29"/>
      <c r="H184" s="29"/>
    </row>
    <row r="185" spans="1:8" ht="14.25" customHeight="1">
      <c r="A185" s="29"/>
      <c r="B185" s="29"/>
      <c r="C185" s="29"/>
      <c r="D185" s="29"/>
      <c r="E185" s="29"/>
      <c r="F185" s="29"/>
      <c r="G185" s="29"/>
      <c r="H185" s="29"/>
    </row>
    <row r="186" spans="1:8" ht="14.25" customHeight="1">
      <c r="A186" s="29"/>
      <c r="B186" s="29"/>
      <c r="C186" s="29"/>
      <c r="D186" s="29"/>
      <c r="E186" s="29"/>
      <c r="F186" s="29"/>
      <c r="G186" s="29"/>
      <c r="H186" s="29"/>
    </row>
    <row r="187" spans="1:8" ht="14.25" customHeight="1">
      <c r="A187" s="29"/>
      <c r="B187" s="29"/>
      <c r="C187" s="29"/>
      <c r="D187" s="29"/>
      <c r="E187" s="29"/>
      <c r="F187" s="29"/>
      <c r="G187" s="29"/>
      <c r="H187" s="29"/>
    </row>
    <row r="188" spans="1:8" ht="14.25" customHeight="1">
      <c r="A188" s="29"/>
      <c r="B188" s="29"/>
      <c r="C188" s="29"/>
      <c r="D188" s="29"/>
      <c r="E188" s="29"/>
      <c r="F188" s="29"/>
      <c r="G188" s="29"/>
      <c r="H188" s="29"/>
    </row>
    <row r="189" spans="1:8" ht="14.25" customHeight="1">
      <c r="A189" s="29"/>
      <c r="B189" s="29"/>
      <c r="C189" s="29"/>
      <c r="D189" s="29"/>
      <c r="E189" s="29"/>
      <c r="F189" s="29"/>
      <c r="G189" s="29"/>
      <c r="H189" s="29"/>
    </row>
    <row r="190" spans="1:8" ht="14.25" customHeight="1">
      <c r="A190" s="29"/>
      <c r="B190" s="29"/>
      <c r="C190" s="29"/>
      <c r="D190" s="29"/>
      <c r="E190" s="29"/>
      <c r="F190" s="29"/>
      <c r="G190" s="29"/>
      <c r="H190" s="29"/>
    </row>
    <row r="191" spans="1:8" ht="14.25" customHeight="1">
      <c r="A191" s="29"/>
      <c r="B191" s="29"/>
      <c r="C191" s="29"/>
      <c r="D191" s="29"/>
      <c r="E191" s="29"/>
      <c r="F191" s="29"/>
      <c r="G191" s="29"/>
      <c r="H191" s="29"/>
    </row>
    <row r="192" spans="1:8" ht="14.25" customHeight="1">
      <c r="A192" s="29"/>
      <c r="B192" s="29"/>
      <c r="C192" s="29"/>
      <c r="D192" s="29"/>
      <c r="E192" s="29"/>
      <c r="F192" s="29"/>
      <c r="G192" s="29"/>
      <c r="H192" s="29"/>
    </row>
    <row r="193" spans="1:8" ht="14.25" customHeight="1">
      <c r="A193" s="29"/>
      <c r="B193" s="29"/>
      <c r="C193" s="29"/>
      <c r="D193" s="29"/>
      <c r="E193" s="29"/>
      <c r="F193" s="29"/>
      <c r="G193" s="29"/>
      <c r="H193" s="29"/>
    </row>
    <row r="194" spans="1:8" ht="14.25" customHeight="1">
      <c r="A194" s="29"/>
      <c r="B194" s="29"/>
      <c r="C194" s="29"/>
      <c r="D194" s="29"/>
      <c r="E194" s="29"/>
      <c r="F194" s="29"/>
      <c r="G194" s="29"/>
      <c r="H194" s="29"/>
    </row>
    <row r="195" spans="1:8" ht="14.25" customHeight="1">
      <c r="A195" s="29"/>
      <c r="B195" s="29"/>
      <c r="C195" s="29"/>
      <c r="D195" s="29"/>
      <c r="E195" s="29"/>
      <c r="F195" s="29"/>
      <c r="G195" s="29"/>
      <c r="H195" s="29"/>
    </row>
    <row r="196" spans="1:8" ht="14.25" customHeight="1">
      <c r="A196" s="29"/>
      <c r="B196" s="29"/>
      <c r="C196" s="29"/>
      <c r="D196" s="29"/>
      <c r="E196" s="29"/>
      <c r="F196" s="29"/>
      <c r="G196" s="29"/>
      <c r="H196" s="29"/>
    </row>
    <row r="197" spans="1:8" ht="14.25" customHeight="1">
      <c r="A197" s="29"/>
      <c r="B197" s="29"/>
      <c r="C197" s="29"/>
      <c r="D197" s="29"/>
      <c r="E197" s="29"/>
      <c r="F197" s="29"/>
      <c r="G197" s="29"/>
      <c r="H197" s="29"/>
    </row>
    <row r="198" spans="1:8" ht="14.25" customHeight="1">
      <c r="A198" s="29"/>
      <c r="B198" s="29"/>
      <c r="C198" s="29"/>
      <c r="D198" s="29"/>
      <c r="E198" s="29"/>
      <c r="F198" s="29"/>
      <c r="G198" s="29"/>
      <c r="H198" s="29"/>
    </row>
    <row r="199" spans="1:8" ht="14.25" customHeight="1">
      <c r="A199" s="29"/>
      <c r="B199" s="29"/>
      <c r="C199" s="29"/>
      <c r="D199" s="29"/>
      <c r="E199" s="29"/>
      <c r="F199" s="29"/>
      <c r="G199" s="29"/>
      <c r="H199" s="29"/>
    </row>
    <row r="200" spans="1:8" ht="14.25" customHeight="1">
      <c r="A200" s="29"/>
      <c r="B200" s="29"/>
      <c r="C200" s="29"/>
      <c r="D200" s="29"/>
      <c r="E200" s="29"/>
      <c r="F200" s="29"/>
      <c r="G200" s="29"/>
      <c r="H200" s="29"/>
    </row>
    <row r="201" spans="1:8" ht="14.25" customHeight="1">
      <c r="A201" s="29"/>
      <c r="B201" s="29"/>
      <c r="C201" s="29"/>
      <c r="D201" s="29"/>
      <c r="E201" s="29"/>
      <c r="F201" s="29"/>
      <c r="G201" s="29"/>
      <c r="H201" s="29"/>
    </row>
    <row r="202" spans="1:8" ht="14.25" customHeight="1">
      <c r="A202" s="29"/>
      <c r="B202" s="29"/>
      <c r="C202" s="29"/>
      <c r="D202" s="29"/>
      <c r="E202" s="29"/>
      <c r="F202" s="29"/>
      <c r="G202" s="29"/>
      <c r="H202" s="29"/>
    </row>
    <row r="203" spans="1:8" ht="14.25" customHeight="1">
      <c r="A203" s="29"/>
      <c r="B203" s="29"/>
      <c r="C203" s="29"/>
      <c r="D203" s="29"/>
      <c r="E203" s="29"/>
      <c r="F203" s="29"/>
      <c r="G203" s="29"/>
      <c r="H203" s="29"/>
    </row>
    <row r="204" spans="1:8" ht="14.25" customHeight="1">
      <c r="A204" s="29"/>
      <c r="B204" s="29"/>
      <c r="C204" s="29"/>
      <c r="D204" s="29"/>
      <c r="E204" s="29"/>
      <c r="F204" s="29"/>
      <c r="G204" s="29"/>
      <c r="H204" s="29"/>
    </row>
    <row r="205" spans="1:8" ht="14.25" customHeight="1">
      <c r="A205" s="29"/>
      <c r="B205" s="29"/>
      <c r="C205" s="29"/>
      <c r="D205" s="29"/>
      <c r="E205" s="29"/>
      <c r="F205" s="29"/>
      <c r="G205" s="29"/>
      <c r="H205" s="29"/>
    </row>
    <row r="206" spans="1:8" ht="14.25" customHeight="1">
      <c r="A206" s="29"/>
      <c r="B206" s="29"/>
      <c r="C206" s="29"/>
      <c r="D206" s="29"/>
      <c r="E206" s="29"/>
      <c r="F206" s="29"/>
      <c r="G206" s="29"/>
      <c r="H206" s="29"/>
    </row>
    <row r="207" spans="1:8" ht="14.25" customHeight="1">
      <c r="A207" s="29"/>
      <c r="B207" s="29"/>
      <c r="C207" s="29"/>
      <c r="D207" s="29"/>
      <c r="E207" s="29"/>
      <c r="F207" s="29"/>
      <c r="G207" s="29"/>
      <c r="H207" s="29"/>
    </row>
    <row r="208" spans="1:8" ht="14.25" customHeight="1">
      <c r="A208" s="29"/>
      <c r="B208" s="29"/>
      <c r="C208" s="29"/>
      <c r="D208" s="29"/>
      <c r="E208" s="29"/>
      <c r="F208" s="29"/>
      <c r="G208" s="29"/>
      <c r="H208" s="29"/>
    </row>
    <row r="209" spans="1:8" ht="14.25" customHeight="1">
      <c r="A209" s="29"/>
      <c r="B209" s="29"/>
      <c r="C209" s="29"/>
      <c r="D209" s="29"/>
      <c r="E209" s="29"/>
      <c r="F209" s="29"/>
      <c r="G209" s="29"/>
      <c r="H209" s="29"/>
    </row>
    <row r="210" spans="1:8" ht="14.25" customHeight="1">
      <c r="A210" s="29"/>
      <c r="B210" s="29"/>
      <c r="C210" s="29"/>
      <c r="D210" s="29"/>
      <c r="E210" s="29"/>
      <c r="F210" s="29"/>
      <c r="G210" s="29"/>
      <c r="H210" s="29"/>
    </row>
    <row r="211" spans="1:8" ht="14.25" customHeight="1">
      <c r="A211" s="29"/>
      <c r="B211" s="29"/>
      <c r="C211" s="29"/>
      <c r="D211" s="29"/>
      <c r="E211" s="29"/>
      <c r="F211" s="29"/>
      <c r="G211" s="29"/>
      <c r="H211" s="29"/>
    </row>
    <row r="212" spans="1:8" ht="14.25" customHeight="1">
      <c r="A212" s="29"/>
      <c r="B212" s="29"/>
      <c r="C212" s="29"/>
      <c r="D212" s="29"/>
      <c r="E212" s="29"/>
      <c r="F212" s="29"/>
      <c r="G212" s="29"/>
      <c r="H212" s="29"/>
    </row>
    <row r="213" spans="1:8" ht="14.25" customHeight="1">
      <c r="A213" s="29"/>
      <c r="B213" s="29"/>
      <c r="C213" s="29"/>
      <c r="D213" s="29"/>
      <c r="E213" s="29"/>
      <c r="F213" s="29"/>
      <c r="G213" s="29"/>
      <c r="H213" s="29"/>
    </row>
    <row r="214" spans="1:8" ht="14.25" customHeight="1">
      <c r="A214" s="29"/>
      <c r="B214" s="29"/>
      <c r="C214" s="29"/>
      <c r="D214" s="29"/>
      <c r="E214" s="29"/>
      <c r="F214" s="29"/>
      <c r="G214" s="29"/>
      <c r="H214" s="29"/>
    </row>
    <row r="215" spans="1:8" ht="14.25" customHeight="1">
      <c r="A215" s="29"/>
      <c r="B215" s="29"/>
      <c r="C215" s="29"/>
      <c r="D215" s="29"/>
      <c r="E215" s="29"/>
      <c r="F215" s="29"/>
      <c r="G215" s="29"/>
      <c r="H215" s="29"/>
    </row>
    <row r="216" spans="1:8" ht="14.25" customHeight="1">
      <c r="A216" s="29"/>
      <c r="B216" s="29"/>
      <c r="C216" s="29"/>
      <c r="D216" s="29"/>
      <c r="E216" s="29"/>
      <c r="F216" s="29"/>
      <c r="G216" s="29"/>
      <c r="H216" s="29"/>
    </row>
    <row r="217" spans="1:8" ht="14.25" customHeight="1">
      <c r="A217" s="29"/>
      <c r="B217" s="29"/>
      <c r="C217" s="29"/>
      <c r="D217" s="29"/>
      <c r="E217" s="29"/>
      <c r="F217" s="29"/>
      <c r="G217" s="29"/>
      <c r="H217" s="29"/>
    </row>
    <row r="218" spans="1:8" ht="14.25" customHeight="1">
      <c r="A218" s="29"/>
      <c r="B218" s="29"/>
      <c r="C218" s="29"/>
      <c r="D218" s="29"/>
      <c r="E218" s="29"/>
      <c r="F218" s="29"/>
      <c r="G218" s="29"/>
      <c r="H218" s="29"/>
    </row>
    <row r="219" spans="1:8" ht="14.25" customHeight="1">
      <c r="A219" s="29"/>
      <c r="B219" s="29"/>
      <c r="C219" s="29"/>
      <c r="D219" s="29"/>
      <c r="E219" s="29"/>
      <c r="F219" s="29"/>
      <c r="G219" s="29"/>
      <c r="H219" s="29"/>
    </row>
    <row r="220" spans="1:8" ht="14.25" customHeight="1">
      <c r="A220" s="29"/>
      <c r="B220" s="29"/>
      <c r="C220" s="29"/>
      <c r="D220" s="29"/>
      <c r="E220" s="29"/>
      <c r="F220" s="29"/>
      <c r="G220" s="29"/>
      <c r="H220" s="29"/>
    </row>
    <row r="221" spans="1:8" ht="14.25" customHeight="1">
      <c r="A221" s="29"/>
      <c r="B221" s="29"/>
      <c r="C221" s="29"/>
      <c r="D221" s="29"/>
      <c r="E221" s="29"/>
      <c r="F221" s="29"/>
      <c r="G221" s="29"/>
      <c r="H221" s="29"/>
    </row>
    <row r="222" spans="1:8" ht="14.25" customHeight="1">
      <c r="A222" s="29"/>
      <c r="B222" s="29"/>
      <c r="C222" s="29"/>
      <c r="D222" s="29"/>
      <c r="E222" s="29"/>
      <c r="F222" s="29"/>
      <c r="G222" s="29"/>
      <c r="H222" s="29"/>
    </row>
    <row r="223" spans="1:8" ht="14.25" customHeight="1">
      <c r="A223" s="29"/>
      <c r="B223" s="29"/>
      <c r="C223" s="29"/>
      <c r="D223" s="29"/>
      <c r="E223" s="29"/>
      <c r="F223" s="29"/>
      <c r="G223" s="29"/>
      <c r="H223" s="29"/>
    </row>
  </sheetData>
  <sheetProtection algorithmName="SHA-512" hashValue="d3S8zp0pQ82DKVo7nlOWLM5USVGvbtbX7X37rl8ZZhGIkdIBJBVfCD5iqcOwKqqz2T+OE61vOxP92eECsuTYlQ==" saltValue="3wPaZV0e27FpI/btsgNPZQ==" spinCount="100000" sheet="1" objects="1" scenarios="1" selectLockedCells="1"/>
  <mergeCells count="37">
    <mergeCell ref="A16:B16"/>
    <mergeCell ref="A13:B13"/>
    <mergeCell ref="A17:B17"/>
    <mergeCell ref="E14:F14"/>
    <mergeCell ref="A8:B8"/>
    <mergeCell ref="C4:D4"/>
    <mergeCell ref="A14:B14"/>
    <mergeCell ref="A15:B15"/>
    <mergeCell ref="E13:F13"/>
    <mergeCell ref="E5:G5"/>
    <mergeCell ref="A9:B9"/>
    <mergeCell ref="A11:B11"/>
    <mergeCell ref="A10:B10"/>
    <mergeCell ref="A34:A36"/>
    <mergeCell ref="A28:A30"/>
    <mergeCell ref="A18:B18"/>
    <mergeCell ref="A23:B23"/>
    <mergeCell ref="A22:B22"/>
    <mergeCell ref="A26:B26"/>
    <mergeCell ref="B28:D28"/>
    <mergeCell ref="A24:B24"/>
    <mergeCell ref="F2:G2"/>
    <mergeCell ref="E12:F12"/>
    <mergeCell ref="E11:F11"/>
    <mergeCell ref="F3:G3"/>
    <mergeCell ref="G38:H38"/>
    <mergeCell ref="H28:H29"/>
    <mergeCell ref="E38:F38"/>
    <mergeCell ref="D22:G22"/>
    <mergeCell ref="D23:G23"/>
    <mergeCell ref="D24:G24"/>
    <mergeCell ref="E28:G28"/>
    <mergeCell ref="C34:F34"/>
    <mergeCell ref="E16:F16"/>
    <mergeCell ref="E17:F17"/>
    <mergeCell ref="E6:F8"/>
    <mergeCell ref="E15:F15"/>
  </mergeCells>
  <conditionalFormatting sqref="A27:H27">
    <cfRule type="expression" dxfId="12" priority="1">
      <formula>$A$4 ="TVöD-K"</formula>
    </cfRule>
  </conditionalFormatting>
  <conditionalFormatting sqref="A33:G33">
    <cfRule type="expression" dxfId="11" priority="2">
      <formula>$A$4 ="TVöD-B"</formula>
    </cfRule>
  </conditionalFormatting>
  <conditionalFormatting sqref="C18">
    <cfRule type="containsBlanks" dxfId="10" priority="16">
      <formula>LEN(TRIM(C18))=0</formula>
    </cfRule>
  </conditionalFormatting>
  <conditionalFormatting sqref="C7">
    <cfRule type="expression" dxfId="9" priority="5">
      <formula>D5&gt;0</formula>
    </cfRule>
  </conditionalFormatting>
  <conditionalFormatting sqref="H5">
    <cfRule type="expression" dxfId="8" priority="6">
      <formula>D5&lt;1</formula>
    </cfRule>
  </conditionalFormatting>
  <conditionalFormatting sqref="C24">
    <cfRule type="containsBlanks" dxfId="7" priority="15">
      <formula>LEN(TRIM(C24))=0</formula>
    </cfRule>
  </conditionalFormatting>
  <conditionalFormatting sqref="D22 H22">
    <cfRule type="expression" dxfId="6" priority="8">
      <formula>$A$4="TVöD-B"</formula>
    </cfRule>
  </conditionalFormatting>
  <conditionalFormatting sqref="A33:C37 D33:F33 G33:G37 D35:F37">
    <cfRule type="expression" dxfId="5" priority="9">
      <formula>$A$4 ="TVöD-K"</formula>
    </cfRule>
  </conditionalFormatting>
  <conditionalFormatting sqref="A27:B31 C27:D27 E27:H31 C29:D31">
    <cfRule type="expression" dxfId="4" priority="10">
      <formula>$A$4 ="TVöD-B"</formula>
    </cfRule>
  </conditionalFormatting>
  <conditionalFormatting sqref="C12">
    <cfRule type="expression" dxfId="3" priority="11">
      <formula>($A$4=TVöD-B)</formula>
    </cfRule>
  </conditionalFormatting>
  <conditionalFormatting sqref="C22">
    <cfRule type="containsBlanks" dxfId="2" priority="18">
      <formula>LEN(TRIM(C22))=0</formula>
    </cfRule>
  </conditionalFormatting>
  <conditionalFormatting sqref="C23">
    <cfRule type="containsBlanks" dxfId="1" priority="19">
      <formula>LEN(TRIM(C23))=0</formula>
    </cfRule>
  </conditionalFormatting>
  <conditionalFormatting sqref="C19">
    <cfRule type="containsBlanks" dxfId="0" priority="17">
      <formula>LEN(TRIM(C19))=0</formula>
    </cfRule>
  </conditionalFormatting>
  <dataValidations count="5">
    <dataValidation type="list" allowBlank="1" showInputMessage="1" showErrorMessage="1" prompt="Stufe" sqref="B7" xr:uid="{00000000-0002-0000-0000-000000000000}">
      <formula1>"1,2,3,4,5,6"</formula1>
    </dataValidation>
    <dataValidation type="list" allowBlank="1" showInputMessage="1" showErrorMessage="1" sqref="A4" xr:uid="{00000000-0002-0000-0000-000001000000}">
      <formula1>"TVöD-K,TVöD-B"</formula1>
    </dataValidation>
    <dataValidation type="list" allowBlank="1" showInputMessage="1" showErrorMessage="1" prompt="Tarifgebiet" sqref="B4" xr:uid="{00000000-0002-0000-0000-000002000000}">
      <formula1>"West,Ost,BaWü"</formula1>
    </dataValidation>
    <dataValidation type="list" allowBlank="1" showInputMessage="1" showErrorMessage="1" prompt="Entgeltgruppe - EG 1 bis EG 15Ü_x000a_S 2 bis S 18_x000a_P 5 bis P 16" sqref="A7" xr:uid="{00000000-0002-0000-0000-000003000000}">
      <formula1>"EG 1,EG 2,EG 2Ü,EG 3,EG 4,EG 5,EG 6,EG 7,EG 8,EG 9a,EG 9b,EG 9c,EG 10,EG 11,EG 12,EG 13,EG 14,EG 15,EG 15Ü,P 5,P 6,P 7,P 8,P 9,P 10,P 11,P 11,P 12,P 13,P 14,P 15,P 16,S 2,S 3,S 4,S 7,S 8a,S 8b,S 9,S 10,S 11a,S 11b,S 12,S 13,S 14,S 15,S 16,S 17,S 18"</formula1>
    </dataValidation>
    <dataValidation type="decimal" allowBlank="1" showInputMessage="1" prompt="ivrAZ - Individualvertragliche _x000a_regelmäßige wochen-_x000a_durchschnittliche _x000a_Zeitschuld bei Teilzeit." sqref="D5" xr:uid="{00000000-0002-0000-0000-000004000000}">
      <formula1>1</formula1>
      <formula2>A5</formula2>
    </dataValidation>
  </dataValidations>
  <hyperlinks>
    <hyperlink ref="E38" r:id="rId1" xr:uid="{00000000-0004-0000-0000-000000000000}"/>
    <hyperlink ref="G38" r:id="rId2" xr:uid="{00000000-0004-0000-0000-000001000000}"/>
    <hyperlink ref="E38:F38" r:id="rId3" display="https://www.t1p.de/tvoed-download" xr:uid="{ADD0B680-0A27-4005-835E-E8654C59BDBF}"/>
  </hyperlinks>
  <pageMargins left="0.78740157480314965" right="3.0194999999999999" top="0.39370078740157483" bottom="0.39370078740157483" header="0" footer="0"/>
  <pageSetup paperSize="9" fitToWidth="0" orientation="landscape" r:id="rId4"/>
  <ignoredErrors>
    <ignoredError sqref="C7" unlocked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"/>
  <sheetViews>
    <sheetView workbookViewId="0"/>
  </sheetViews>
  <sheetFormatPr baseColWidth="10" defaultColWidth="14.41796875" defaultRowHeight="15" customHeight="1"/>
  <cols>
    <col min="1" max="10" width="10.68359375" customWidth="1"/>
  </cols>
  <sheetData>
    <row r="1" spans="1:7" ht="14.25" customHeight="1">
      <c r="B1" s="29"/>
    </row>
    <row r="2" spans="1:7" ht="14.25" customHeight="1">
      <c r="A2" s="36" t="s">
        <v>44</v>
      </c>
      <c r="B2" s="37" t="s">
        <v>45</v>
      </c>
      <c r="C2" s="38" t="s">
        <v>27</v>
      </c>
      <c r="E2" s="183" t="s">
        <v>46</v>
      </c>
      <c r="F2" s="170"/>
    </row>
    <row r="3" spans="1:7" ht="14.25" customHeight="1">
      <c r="A3" s="36"/>
      <c r="B3" s="37" t="s">
        <v>1</v>
      </c>
      <c r="C3" s="38" t="s">
        <v>35</v>
      </c>
      <c r="E3" s="170"/>
      <c r="F3" s="170"/>
    </row>
    <row r="4" spans="1:7" ht="14.25" customHeight="1">
      <c r="A4" s="36"/>
    </row>
    <row r="5" spans="1:7" ht="14.25" customHeight="1">
      <c r="A5" s="36"/>
      <c r="B5" s="37" t="s">
        <v>47</v>
      </c>
      <c r="E5" s="182" t="s">
        <v>48</v>
      </c>
      <c r="F5" s="170"/>
      <c r="G5" s="39"/>
    </row>
    <row r="6" spans="1:7" ht="14.25" customHeight="1">
      <c r="A6" s="36"/>
      <c r="B6" s="37" t="s">
        <v>49</v>
      </c>
      <c r="E6" s="170"/>
      <c r="F6" s="170"/>
      <c r="G6" s="39"/>
    </row>
    <row r="7" spans="1:7" ht="14.25" customHeight="1">
      <c r="A7" s="36"/>
      <c r="B7" s="37" t="s">
        <v>2</v>
      </c>
      <c r="E7" s="170"/>
      <c r="F7" s="170"/>
      <c r="G7" s="39"/>
    </row>
    <row r="8" spans="1:7" ht="14.25" customHeight="1">
      <c r="A8" s="36"/>
      <c r="E8" s="39"/>
      <c r="F8" s="39"/>
      <c r="G8" s="39"/>
    </row>
    <row r="9" spans="1:7" ht="14.25" customHeight="1">
      <c r="A9" s="36"/>
      <c r="B9" s="37" t="s">
        <v>50</v>
      </c>
      <c r="E9" t="s">
        <v>51</v>
      </c>
    </row>
    <row r="10" spans="1:7" ht="14.25" customHeight="1">
      <c r="A10" s="36"/>
    </row>
    <row r="11" spans="1:7" ht="14.25" customHeight="1">
      <c r="A11" s="36"/>
      <c r="B11" s="37" t="s">
        <v>5</v>
      </c>
      <c r="C11" s="38" t="s">
        <v>52</v>
      </c>
      <c r="E11" t="s">
        <v>53</v>
      </c>
    </row>
    <row r="12" spans="1:7" ht="14.25" customHeight="1">
      <c r="A12" s="36"/>
      <c r="D12" s="38" t="s">
        <v>54</v>
      </c>
    </row>
    <row r="13" spans="1:7" ht="14.25" customHeight="1">
      <c r="A13" s="36"/>
      <c r="D13" s="38" t="s">
        <v>55</v>
      </c>
    </row>
    <row r="14" spans="1:7" ht="14.25" customHeight="1">
      <c r="A14" s="36"/>
      <c r="D14" s="38" t="s">
        <v>56</v>
      </c>
    </row>
    <row r="15" spans="1:7" ht="14.25" customHeight="1">
      <c r="A15" s="36"/>
      <c r="B15" s="37" t="s">
        <v>6</v>
      </c>
      <c r="C15" t="s">
        <v>57</v>
      </c>
      <c r="E15" t="s">
        <v>58</v>
      </c>
    </row>
    <row r="16" spans="1:7" ht="14.25" customHeight="1"/>
    <row r="17" spans="1:10" ht="14.2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ht="14.25" customHeight="1">
      <c r="A18" s="40" t="s">
        <v>59</v>
      </c>
      <c r="B18" s="40"/>
      <c r="C18" s="40" t="s">
        <v>60</v>
      </c>
      <c r="D18" s="40" t="s">
        <v>61</v>
      </c>
      <c r="E18" s="40"/>
      <c r="F18" s="40"/>
      <c r="G18" s="40"/>
      <c r="H18" s="40"/>
      <c r="I18" s="40"/>
      <c r="J18" s="40"/>
    </row>
    <row r="19" spans="1:10" ht="14.25" customHeight="1">
      <c r="A19" s="40" t="s">
        <v>62</v>
      </c>
      <c r="B19" s="40"/>
      <c r="C19" s="40" t="s">
        <v>63</v>
      </c>
      <c r="D19" s="40"/>
      <c r="E19" s="40"/>
      <c r="F19" s="40"/>
      <c r="G19" s="40"/>
      <c r="H19" s="40"/>
      <c r="I19" s="40"/>
      <c r="J19" s="40"/>
    </row>
    <row r="20" spans="1:10" ht="14.2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14.25" customHeight="1">
      <c r="A21" s="40" t="s">
        <v>64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0" ht="14.25" customHeight="1">
      <c r="A22" s="40" t="s">
        <v>65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14.25" customHeight="1">
      <c r="A23" s="40"/>
      <c r="B23" s="40"/>
      <c r="C23" s="40" t="s">
        <v>66</v>
      </c>
      <c r="D23" s="40"/>
      <c r="E23" s="40"/>
      <c r="F23" s="40"/>
      <c r="G23" s="40"/>
      <c r="H23" s="40"/>
      <c r="I23" s="40"/>
      <c r="J23" s="40"/>
    </row>
    <row r="24" spans="1:10" ht="14.25" customHeight="1">
      <c r="A24" s="40"/>
      <c r="B24" s="40"/>
      <c r="C24" s="41" t="s">
        <v>67</v>
      </c>
      <c r="D24" s="41"/>
      <c r="E24" s="41"/>
      <c r="F24" s="41"/>
      <c r="G24" s="41"/>
      <c r="H24" s="40"/>
      <c r="I24" s="40"/>
      <c r="J24" s="40"/>
    </row>
    <row r="25" spans="1:10" ht="14.2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sheetProtection algorithmName="SHA-512" hashValue="h0Bor3f1fSoaVR+nqrRXUHLnfr0mI+AzxbAa8rRrscd75Cm6lUEQZAUorJhtcd5uzMgfz/7qHbY9pad8MJZk+w==" saltValue="j5DS2nORz84PSoFIJ1QQUw==" spinCount="100000" sheet="1" objects="1" scenarios="1"/>
  <mergeCells count="2">
    <mergeCell ref="E5:F7"/>
    <mergeCell ref="E2:F3"/>
  </mergeCell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"/>
  <sheetViews>
    <sheetView workbookViewId="0"/>
  </sheetViews>
  <sheetFormatPr baseColWidth="10" defaultColWidth="14.41796875" defaultRowHeight="15" customHeight="1"/>
  <cols>
    <col min="1" max="8" width="10.68359375" customWidth="1"/>
  </cols>
  <sheetData>
    <row r="1" spans="1:8" ht="14.25" customHeight="1">
      <c r="B1" s="184" t="s">
        <v>68</v>
      </c>
      <c r="C1" s="170"/>
      <c r="D1" s="170"/>
      <c r="E1" s="170"/>
      <c r="F1" s="170"/>
      <c r="G1" s="170"/>
    </row>
    <row r="2" spans="1:8" ht="14.25" customHeight="1">
      <c r="B2" s="184" t="s">
        <v>69</v>
      </c>
      <c r="C2" s="170"/>
      <c r="D2" s="170"/>
      <c r="E2" s="170"/>
      <c r="F2" s="170"/>
      <c r="G2" s="170"/>
    </row>
    <row r="3" spans="1:8" ht="14.25" customHeight="1">
      <c r="A3" s="37" t="s">
        <v>70</v>
      </c>
      <c r="B3" s="184" t="str">
        <f>IF('Mein Geld'!$D$5&gt;0,B1,B2)</f>
        <v>anteiliges Tabellenentgelt:</v>
      </c>
      <c r="C3" s="170"/>
      <c r="D3" s="170"/>
      <c r="E3" s="170"/>
      <c r="F3" s="170"/>
      <c r="G3" s="170"/>
    </row>
    <row r="4" spans="1:8" ht="14.25" customHeight="1">
      <c r="A4" s="37" t="s">
        <v>71</v>
      </c>
      <c r="B4" s="42" t="s">
        <v>72</v>
      </c>
      <c r="C4" s="42"/>
      <c r="D4" s="42"/>
      <c r="E4" s="42"/>
      <c r="F4" s="42"/>
      <c r="G4" s="42"/>
    </row>
    <row r="5" spans="1:8" ht="14.25" customHeight="1">
      <c r="B5" s="184" t="s">
        <v>73</v>
      </c>
      <c r="C5" s="170"/>
      <c r="D5" s="170"/>
      <c r="E5" s="170"/>
      <c r="F5" s="170"/>
      <c r="G5" s="170"/>
      <c r="H5" s="170"/>
    </row>
    <row r="6" spans="1:8" ht="14.25" customHeight="1">
      <c r="B6" s="184" t="s">
        <v>74</v>
      </c>
      <c r="C6" s="170"/>
      <c r="D6" s="170"/>
      <c r="E6" s="170"/>
      <c r="F6" s="170"/>
      <c r="G6" s="170"/>
      <c r="H6" s="170"/>
    </row>
    <row r="7" spans="1:8" ht="14.25" customHeight="1">
      <c r="A7" s="37" t="s">
        <v>75</v>
      </c>
      <c r="B7" s="184" t="str">
        <f>IF('Mein Geld'!$A$4="TVöD-K",B5,IF('Mein Geld'!$A$4="TVöD-B",B6,))</f>
        <v xml:space="preserve">  Samstag 13-21 Uhr Arbeiter/innen:</v>
      </c>
      <c r="C7" s="170"/>
      <c r="D7" s="170"/>
      <c r="E7" s="170"/>
      <c r="F7" s="170"/>
      <c r="G7" s="170"/>
      <c r="H7" s="170"/>
    </row>
    <row r="8" spans="1:8" ht="14.25" customHeight="1">
      <c r="A8" s="43"/>
      <c r="B8" s="184" t="s">
        <v>76</v>
      </c>
      <c r="C8" s="170"/>
      <c r="D8" s="170"/>
      <c r="E8" s="170"/>
      <c r="F8" s="170"/>
      <c r="G8" s="170"/>
      <c r="H8" s="42"/>
    </row>
    <row r="9" spans="1:8" ht="14.25" customHeight="1">
      <c r="A9" s="37" t="s">
        <v>77</v>
      </c>
      <c r="B9" s="184" t="str">
        <f>IF('Mein Geld'!$A$4="TVöD-K",B8,IF('Mein Geld'!$A$4="TVöD-B","",))</f>
        <v xml:space="preserve">  Samstag 13-21 Uhr Angestellte:</v>
      </c>
      <c r="C9" s="170"/>
      <c r="D9" s="170"/>
      <c r="E9" s="170"/>
      <c r="F9" s="170"/>
      <c r="G9" s="170"/>
      <c r="H9" s="42"/>
    </row>
    <row r="10" spans="1:8" ht="14.25" customHeight="1">
      <c r="A10" s="43"/>
      <c r="B10" s="184" t="s">
        <v>78</v>
      </c>
      <c r="C10" s="170"/>
      <c r="D10" s="170"/>
      <c r="E10" s="170"/>
      <c r="F10" s="170"/>
      <c r="G10" s="170"/>
    </row>
    <row r="11" spans="1:8" ht="14.25" customHeight="1">
      <c r="A11" s="37" t="s">
        <v>77</v>
      </c>
      <c r="B11" s="184" t="str">
        <f>IF('Mein Geld'!$A$4="TVöD-K",B10,IF('Mein Geld'!$A$4="TVöD-B","",))</f>
        <v xml:space="preserve">  (siehe § 8 (1) und § 38 (5))</v>
      </c>
      <c r="C11" s="170"/>
      <c r="D11" s="170"/>
      <c r="E11" s="170"/>
      <c r="F11" s="170"/>
      <c r="G11" s="170"/>
    </row>
    <row r="12" spans="1:8" ht="14.25" customHeight="1">
      <c r="A12" s="37" t="s">
        <v>79</v>
      </c>
      <c r="B12" s="184" t="str">
        <f>IF('Mein Geld'!$A$4="TVöD-K",B13,IF('Mein Geld'!$A$4="TVöD-B","",))</f>
        <v>Krankenhauszulage:</v>
      </c>
      <c r="C12" s="170"/>
      <c r="D12" s="170"/>
      <c r="E12" s="170"/>
      <c r="F12" s="170"/>
      <c r="G12" s="170"/>
    </row>
    <row r="13" spans="1:8" ht="14.25" customHeight="1">
      <c r="B13" s="184" t="s">
        <v>80</v>
      </c>
      <c r="C13" s="170"/>
      <c r="D13" s="170"/>
      <c r="E13" s="170"/>
      <c r="F13" s="170"/>
      <c r="G13" s="170"/>
    </row>
    <row r="14" spans="1:8" ht="14.25" customHeight="1">
      <c r="A14" s="37" t="s">
        <v>79</v>
      </c>
      <c r="B14" s="184" t="str">
        <f>IF('Mein Geld'!$A$4="TVöD-K",B15,IF('Mein Geld'!$A$4="TVöD-B","",))</f>
        <v xml:space="preserve">  (siehe § 15 (2.4) TVöD-K oder § 52 TVöD-BTK)</v>
      </c>
      <c r="C14" s="170"/>
      <c r="D14" s="170"/>
      <c r="E14" s="170"/>
      <c r="F14" s="170"/>
      <c r="G14" s="170"/>
    </row>
    <row r="15" spans="1:8" ht="14.25" customHeight="1">
      <c r="A15" s="43"/>
      <c r="B15" s="184" t="s">
        <v>81</v>
      </c>
      <c r="C15" s="170"/>
      <c r="D15" s="170"/>
      <c r="E15" s="170"/>
      <c r="F15" s="170"/>
      <c r="G15" s="170"/>
    </row>
    <row r="16" spans="1:8" ht="14.25" customHeight="1">
      <c r="A16" s="37" t="s">
        <v>79</v>
      </c>
      <c r="B16" s="184" t="str">
        <f>IF('Mein Geld'!$A$4="TVöD-K",B15,IF('Mein Geld'!$A$4="TVöD-B","",))</f>
        <v xml:space="preserve">  (siehe § 15 (2.4) TVöD-K oder § 52 TVöD-BTK)</v>
      </c>
      <c r="C16" s="170"/>
      <c r="D16" s="170"/>
      <c r="E16" s="170"/>
      <c r="F16" s="170"/>
      <c r="G16" s="170"/>
    </row>
    <row r="17" spans="1:7" ht="14.25" customHeight="1">
      <c r="B17" s="184" t="s">
        <v>82</v>
      </c>
      <c r="C17" s="170"/>
      <c r="D17" s="170"/>
      <c r="E17" s="170"/>
      <c r="F17" s="170"/>
      <c r="G17" s="170"/>
    </row>
    <row r="18" spans="1:7" ht="14.25" customHeight="1">
      <c r="A18" s="37" t="s">
        <v>83</v>
      </c>
      <c r="B18" s="184" t="str">
        <f>IF('Mein Geld'!$A$4="TVöD-K",B17,IF('Mein Geld'!$A$4="TVöD-B","",))</f>
        <v>Belastungszulagen:</v>
      </c>
      <c r="C18" s="170"/>
      <c r="D18" s="170"/>
      <c r="E18" s="170"/>
      <c r="F18" s="170"/>
      <c r="G18" s="170"/>
    </row>
    <row r="19" spans="1:7" ht="14.25" customHeight="1">
      <c r="B19" s="184" t="s">
        <v>84</v>
      </c>
      <c r="C19" s="170"/>
      <c r="D19" s="170"/>
      <c r="E19" s="170"/>
      <c r="F19" s="170"/>
      <c r="G19" s="170"/>
    </row>
    <row r="20" spans="1:7" ht="14.25" customHeight="1">
      <c r="B20" s="184" t="s">
        <v>85</v>
      </c>
      <c r="C20" s="170"/>
      <c r="D20" s="170"/>
      <c r="E20" s="170"/>
      <c r="F20" s="170"/>
      <c r="G20" s="170"/>
    </row>
    <row r="21" spans="1:7" ht="14.25" customHeight="1">
      <c r="B21" s="184" t="s">
        <v>86</v>
      </c>
      <c r="C21" s="170"/>
      <c r="D21" s="170"/>
      <c r="E21" s="170"/>
      <c r="F21" s="170"/>
      <c r="G21" s="170"/>
    </row>
    <row r="22" spans="1:7" ht="14.25" customHeight="1">
      <c r="A22" s="37" t="s">
        <v>87</v>
      </c>
      <c r="B22" s="184" t="str">
        <f>IF('Mein Geld'!$A$4="TVöD-B",B21,IF(AND('Mein Geld'!$A$4="TVöD-K",'Mein Geld'!$B$4="West",'Anlagen A-E'!B49&lt;&gt;0),B19,IF(AND('Mein Geld'!$A$4="TVöD-K",'Mein Geld'!$B$4="BaWü",'Anlagen A-E'!B49&lt;&gt;0),B20,IF(AND('Mein Geld'!$A$4="TVöD-K",'Mein Geld'!$B$4="Ost",'Anlagen A-E'!B49&lt;&gt;0),B20,""))))</f>
        <v/>
      </c>
      <c r="C22" s="170"/>
      <c r="D22" s="170"/>
      <c r="E22" s="170"/>
      <c r="F22" s="170"/>
      <c r="G22" s="170"/>
    </row>
    <row r="23" spans="1:7" ht="14.25" customHeight="1">
      <c r="B23" s="184" t="s">
        <v>88</v>
      </c>
      <c r="C23" s="170"/>
      <c r="D23" s="170"/>
      <c r="E23" s="170"/>
      <c r="F23" s="170"/>
      <c r="G23" s="170"/>
    </row>
    <row r="24" spans="1:7" ht="14.25" customHeight="1">
      <c r="B24" s="184" t="s">
        <v>89</v>
      </c>
      <c r="C24" s="170"/>
      <c r="D24" s="170"/>
      <c r="E24" s="170"/>
      <c r="F24" s="170"/>
      <c r="G24" s="170"/>
    </row>
    <row r="25" spans="1:7" ht="14.25" customHeight="1">
      <c r="A25" s="37" t="s">
        <v>87</v>
      </c>
      <c r="B25" s="184" t="str">
        <f>IF('Mein Geld'!$A$4="TVöD-B",B23,IF(AND('Mein Geld'!$A$4="TVöD-K",'Anlagen A-E'!B49&lt;&gt;0),B24,""))</f>
        <v/>
      </c>
      <c r="C25" s="170"/>
      <c r="D25" s="170"/>
      <c r="E25" s="170"/>
      <c r="F25" s="170"/>
      <c r="G25" s="170"/>
    </row>
    <row r="26" spans="1:7" ht="14.25" customHeight="1">
      <c r="B26" s="184" t="s">
        <v>90</v>
      </c>
      <c r="C26" s="170"/>
      <c r="D26" s="170"/>
      <c r="E26" s="170"/>
      <c r="F26" s="170"/>
      <c r="G26" s="170"/>
    </row>
    <row r="27" spans="1:7" ht="14.25" customHeight="1">
      <c r="A27" s="37" t="s">
        <v>91</v>
      </c>
      <c r="B27" s="184" t="str">
        <f>IF('Mein Geld'!$A$4="TVöD-B",B26,IF('Mein Geld'!$A$4="TVöD-K","",))</f>
        <v/>
      </c>
      <c r="C27" s="170"/>
      <c r="D27" s="170"/>
      <c r="E27" s="170"/>
      <c r="F27" s="170"/>
      <c r="G27" s="170"/>
    </row>
    <row r="28" spans="1:7" ht="14.25" customHeight="1">
      <c r="B28" s="184" t="s">
        <v>92</v>
      </c>
      <c r="C28" s="170"/>
      <c r="D28" s="170"/>
      <c r="E28" s="170"/>
      <c r="F28" s="170"/>
      <c r="G28" s="170"/>
    </row>
    <row r="29" spans="1:7" ht="14.25" customHeight="1">
      <c r="A29" s="37" t="s">
        <v>91</v>
      </c>
      <c r="B29" s="184" t="str">
        <f>IF('Mein Geld'!$A$4="TVöD-B",B28,IF('Mein Geld'!$A$4="TVöD-K","",))</f>
        <v/>
      </c>
      <c r="C29" s="170"/>
      <c r="D29" s="170"/>
      <c r="E29" s="170"/>
      <c r="F29" s="170"/>
      <c r="G29" s="170"/>
    </row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8">
    <mergeCell ref="B8:G8"/>
    <mergeCell ref="B11:G11"/>
    <mergeCell ref="B17:G17"/>
    <mergeCell ref="B16:G16"/>
    <mergeCell ref="B24:G24"/>
    <mergeCell ref="B23:G23"/>
    <mergeCell ref="B9:G9"/>
    <mergeCell ref="B14:G14"/>
    <mergeCell ref="B15:G15"/>
    <mergeCell ref="B10:G10"/>
    <mergeCell ref="B13:G13"/>
    <mergeCell ref="B12:G12"/>
    <mergeCell ref="B2:G2"/>
    <mergeCell ref="B1:G1"/>
    <mergeCell ref="B27:G27"/>
    <mergeCell ref="B28:G28"/>
    <mergeCell ref="B29:G29"/>
    <mergeCell ref="B19:G19"/>
    <mergeCell ref="B20:G20"/>
    <mergeCell ref="B21:G21"/>
    <mergeCell ref="B22:G22"/>
    <mergeCell ref="B25:G25"/>
    <mergeCell ref="B26:G26"/>
    <mergeCell ref="B3:G3"/>
    <mergeCell ref="B6:H6"/>
    <mergeCell ref="B5:H5"/>
    <mergeCell ref="B7:H7"/>
    <mergeCell ref="B18:G18"/>
  </mergeCells>
  <pageMargins left="0.7" right="0.7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1"/>
  <sheetViews>
    <sheetView topLeftCell="A46" workbookViewId="0">
      <selection activeCell="B52" sqref="B52:G70"/>
    </sheetView>
  </sheetViews>
  <sheetFormatPr baseColWidth="10" defaultColWidth="14.41796875" defaultRowHeight="15" customHeight="1"/>
  <cols>
    <col min="1" max="11" width="10.68359375" customWidth="1"/>
  </cols>
  <sheetData>
    <row r="1" spans="1:11" ht="28.5" customHeight="1" thickBot="1">
      <c r="A1" s="125" t="s">
        <v>166</v>
      </c>
      <c r="B1" s="45">
        <f>$E$2</f>
        <v>0.51780000000000004</v>
      </c>
      <c r="C1" s="45">
        <f>$G$2</f>
        <v>0.4007</v>
      </c>
      <c r="D1" s="46">
        <v>0.15</v>
      </c>
      <c r="E1" s="47" t="s">
        <v>186</v>
      </c>
      <c r="F1" s="47" t="s">
        <v>191</v>
      </c>
      <c r="G1" s="48" t="s">
        <v>187</v>
      </c>
      <c r="H1" s="48" t="s">
        <v>190</v>
      </c>
      <c r="I1" s="29"/>
      <c r="J1" s="29"/>
      <c r="K1" s="29"/>
    </row>
    <row r="2" spans="1:11" ht="14.25" customHeight="1">
      <c r="A2" s="44" t="s">
        <v>113</v>
      </c>
      <c r="B2" s="45">
        <f>$E$2</f>
        <v>0.51780000000000004</v>
      </c>
      <c r="C2" s="45">
        <f>$G$2</f>
        <v>0.4007</v>
      </c>
      <c r="D2" s="46">
        <v>0.15</v>
      </c>
      <c r="E2" s="142">
        <v>0.51780000000000004</v>
      </c>
      <c r="F2" s="142"/>
      <c r="G2" s="49">
        <v>0.4007</v>
      </c>
      <c r="H2" s="49"/>
      <c r="J2" s="29"/>
      <c r="K2" s="29"/>
    </row>
    <row r="3" spans="1:11" ht="14.25" customHeight="1">
      <c r="A3" s="44" t="s">
        <v>112</v>
      </c>
      <c r="B3" s="45">
        <f>$E$2</f>
        <v>0.51780000000000004</v>
      </c>
      <c r="C3" s="45">
        <f>$G$2</f>
        <v>0.4007</v>
      </c>
      <c r="D3" s="46">
        <v>0.15</v>
      </c>
      <c r="E3" s="143">
        <v>0.70279999999999998</v>
      </c>
      <c r="F3" s="143">
        <v>0.7974</v>
      </c>
      <c r="G3" s="50">
        <v>0.54390000000000005</v>
      </c>
      <c r="H3" s="50">
        <f>F3*0.82</f>
        <v>0.653868</v>
      </c>
      <c r="I3" s="29" t="s">
        <v>188</v>
      </c>
      <c r="J3" s="29"/>
      <c r="K3" s="29"/>
    </row>
    <row r="4" spans="1:11" ht="14.25" customHeight="1" thickBot="1">
      <c r="A4" s="44" t="s">
        <v>111</v>
      </c>
      <c r="B4" s="45">
        <f>$E$2</f>
        <v>0.51780000000000004</v>
      </c>
      <c r="C4" s="45">
        <f>$G$2</f>
        <v>0.4007</v>
      </c>
      <c r="D4" s="46">
        <v>0.15</v>
      </c>
      <c r="E4" s="144">
        <v>0.79510000000000003</v>
      </c>
      <c r="F4" s="144">
        <v>0.70479999999999998</v>
      </c>
      <c r="G4" s="51">
        <v>0.61539999999999995</v>
      </c>
      <c r="H4" s="50">
        <f>F4*0.82</f>
        <v>0.57793600000000001</v>
      </c>
      <c r="I4" s="29" t="s">
        <v>189</v>
      </c>
      <c r="J4" s="29"/>
      <c r="K4" s="29"/>
    </row>
    <row r="5" spans="1:11" ht="14.25" customHeight="1">
      <c r="A5" s="44" t="s">
        <v>110</v>
      </c>
      <c r="B5" s="45">
        <f t="shared" ref="B5:B10" si="0">$E$3</f>
        <v>0.70279999999999998</v>
      </c>
      <c r="C5" s="45">
        <f t="shared" ref="C5:C10" si="1">$G$3</f>
        <v>0.54390000000000005</v>
      </c>
      <c r="D5" s="46">
        <v>0.15</v>
      </c>
      <c r="E5" s="29"/>
      <c r="F5" s="29"/>
      <c r="G5" s="29"/>
      <c r="H5" s="29"/>
      <c r="I5" s="29"/>
      <c r="J5" s="29"/>
      <c r="K5" s="29"/>
    </row>
    <row r="6" spans="1:11" ht="14.25" customHeight="1">
      <c r="A6" s="44" t="s">
        <v>109</v>
      </c>
      <c r="B6" s="45">
        <f t="shared" si="0"/>
        <v>0.70279999999999998</v>
      </c>
      <c r="C6" s="45">
        <f t="shared" si="1"/>
        <v>0.54390000000000005</v>
      </c>
      <c r="D6" s="46">
        <v>0.15</v>
      </c>
      <c r="E6" s="52" t="b">
        <f>IF('Mein Geld'!C4="West",VLOOKUP('Mein Geld'!A7,A8:B48,2,0),IF('Mein Geld'!C4="Ost",VLOOKUP('Mein Geld'!A7,A8:C48,3,0)))</f>
        <v>0</v>
      </c>
      <c r="F6" s="29"/>
      <c r="G6" s="29"/>
      <c r="H6" s="29"/>
      <c r="I6" s="29"/>
      <c r="J6" s="29"/>
      <c r="K6" s="29"/>
    </row>
    <row r="7" spans="1:11" ht="14.25" customHeight="1">
      <c r="A7" s="44" t="s">
        <v>106</v>
      </c>
      <c r="B7" s="45">
        <f t="shared" si="0"/>
        <v>0.70279999999999998</v>
      </c>
      <c r="C7" s="45">
        <f t="shared" si="1"/>
        <v>0.54390000000000005</v>
      </c>
      <c r="D7" s="46">
        <v>0.15</v>
      </c>
      <c r="E7" s="37">
        <v>4.3479999999999999</v>
      </c>
      <c r="F7" s="29"/>
      <c r="G7" s="29"/>
      <c r="H7" s="29"/>
      <c r="I7" s="29"/>
      <c r="J7" s="29"/>
      <c r="K7" s="29"/>
    </row>
    <row r="8" spans="1:11" ht="14.25" customHeight="1">
      <c r="A8" s="44" t="s">
        <v>105</v>
      </c>
      <c r="B8" s="45">
        <f t="shared" si="0"/>
        <v>0.70279999999999998</v>
      </c>
      <c r="C8" s="45">
        <f t="shared" si="1"/>
        <v>0.54390000000000005</v>
      </c>
      <c r="D8" s="46">
        <v>0.15</v>
      </c>
      <c r="E8" s="37">
        <v>38.5</v>
      </c>
      <c r="F8" s="37">
        <v>40</v>
      </c>
      <c r="G8" s="29"/>
      <c r="H8" s="29"/>
      <c r="I8" s="29"/>
      <c r="J8" s="29"/>
      <c r="K8" s="29"/>
    </row>
    <row r="9" spans="1:11" ht="14.25" customHeight="1">
      <c r="A9" s="44" t="s">
        <v>103</v>
      </c>
      <c r="B9" s="45">
        <f t="shared" si="0"/>
        <v>0.70279999999999998</v>
      </c>
      <c r="C9" s="45">
        <f t="shared" si="1"/>
        <v>0.54390000000000005</v>
      </c>
      <c r="D9" s="46">
        <v>0.3</v>
      </c>
      <c r="E9" s="37">
        <v>39</v>
      </c>
      <c r="F9" s="37">
        <v>40</v>
      </c>
      <c r="G9" s="29"/>
      <c r="H9" s="29"/>
      <c r="I9" s="29"/>
      <c r="J9" s="29"/>
      <c r="K9" s="29"/>
    </row>
    <row r="10" spans="1:11" ht="14.25" customHeight="1" thickBot="1">
      <c r="A10" s="44" t="s">
        <v>102</v>
      </c>
      <c r="B10" s="45">
        <f t="shared" si="0"/>
        <v>0.70279999999999998</v>
      </c>
      <c r="C10" s="45">
        <f t="shared" si="1"/>
        <v>0.54390000000000005</v>
      </c>
      <c r="D10" s="46">
        <v>0.3</v>
      </c>
      <c r="E10" s="29"/>
      <c r="F10" s="29"/>
      <c r="G10" s="29"/>
      <c r="H10" s="29"/>
      <c r="I10" s="29"/>
      <c r="J10" s="29"/>
      <c r="K10" s="29"/>
    </row>
    <row r="11" spans="1:11" ht="14.25" customHeight="1" thickBot="1">
      <c r="A11" s="44" t="s">
        <v>101</v>
      </c>
      <c r="B11" s="45">
        <f t="shared" ref="B11:B19" si="2">$E$4</f>
        <v>0.79510000000000003</v>
      </c>
      <c r="C11" s="45">
        <f t="shared" ref="C11:C19" si="3">$G$4</f>
        <v>0.61539999999999995</v>
      </c>
      <c r="D11" s="46">
        <v>0.3</v>
      </c>
      <c r="E11" s="53" t="s">
        <v>104</v>
      </c>
      <c r="F11" s="54" t="s">
        <v>45</v>
      </c>
      <c r="G11" s="29"/>
      <c r="H11" s="29"/>
      <c r="I11" s="29"/>
      <c r="J11" s="29"/>
      <c r="K11" s="29"/>
    </row>
    <row r="12" spans="1:11" ht="14.25" customHeight="1" thickBot="1">
      <c r="A12" s="44" t="s">
        <v>100</v>
      </c>
      <c r="B12" s="45">
        <f t="shared" si="2"/>
        <v>0.79510000000000003</v>
      </c>
      <c r="C12" s="45">
        <f t="shared" si="3"/>
        <v>0.61539999999999995</v>
      </c>
      <c r="D12" s="46">
        <v>0.3</v>
      </c>
      <c r="E12" s="29"/>
      <c r="F12" s="54" t="s">
        <v>1</v>
      </c>
      <c r="G12" s="29"/>
      <c r="H12" s="29"/>
      <c r="I12" s="29"/>
      <c r="J12" s="29"/>
    </row>
    <row r="13" spans="1:11" ht="14.25" customHeight="1">
      <c r="A13" s="44" t="s">
        <v>99</v>
      </c>
      <c r="B13" s="45">
        <f t="shared" si="2"/>
        <v>0.79510000000000003</v>
      </c>
      <c r="C13" s="45">
        <f t="shared" si="3"/>
        <v>0.61539999999999995</v>
      </c>
      <c r="D13" s="46">
        <v>0.3</v>
      </c>
      <c r="E13" s="38" t="s">
        <v>107</v>
      </c>
      <c r="F13" s="55" t="s">
        <v>108</v>
      </c>
      <c r="G13" s="29"/>
      <c r="H13" s="29"/>
      <c r="I13" s="29"/>
      <c r="J13" s="29"/>
    </row>
    <row r="14" spans="1:11" ht="14.25" customHeight="1">
      <c r="A14" s="44" t="s">
        <v>98</v>
      </c>
      <c r="B14" s="45">
        <f t="shared" si="2"/>
        <v>0.79510000000000003</v>
      </c>
      <c r="C14" s="45">
        <f t="shared" si="3"/>
        <v>0.61539999999999995</v>
      </c>
      <c r="D14" s="46">
        <v>0.3</v>
      </c>
      <c r="E14" s="56">
        <v>25</v>
      </c>
      <c r="F14" s="57">
        <f>ROUND(($E$14/'Mein Geld'!$A$5*'Mein Geld'!$D$5),2)</f>
        <v>20.78</v>
      </c>
      <c r="G14" s="57">
        <f>IF('Mein Geld'!$D$5=0,$E$14,$F$14)</f>
        <v>20.78</v>
      </c>
      <c r="H14" s="57">
        <f>$E$14/('Mein Geld'!$A$5*4.348)</f>
        <v>0.14934467556362682</v>
      </c>
      <c r="I14" s="29"/>
      <c r="J14" s="29"/>
    </row>
    <row r="15" spans="1:11" ht="14.25" customHeight="1">
      <c r="A15" s="44" t="s">
        <v>97</v>
      </c>
      <c r="B15" s="45">
        <f t="shared" si="2"/>
        <v>0.79510000000000003</v>
      </c>
      <c r="C15" s="45">
        <f t="shared" si="3"/>
        <v>0.61539999999999995</v>
      </c>
      <c r="D15" s="46">
        <v>0.3</v>
      </c>
      <c r="E15" s="56">
        <v>35</v>
      </c>
      <c r="F15" s="57">
        <f>ROUND(($E$15/'Mein Geld'!$A$5*'Mein Geld'!$D$5),2)</f>
        <v>29.09</v>
      </c>
      <c r="G15" s="57">
        <f>IF('Mein Geld'!$D$5=0,$E$15,$F$15)</f>
        <v>29.09</v>
      </c>
      <c r="H15" s="57">
        <f>$E$15/('Mein Geld'!$A$5*4.348)</f>
        <v>0.20908254578907753</v>
      </c>
      <c r="I15" s="29"/>
      <c r="J15" s="29"/>
    </row>
    <row r="16" spans="1:11" ht="14.25" customHeight="1">
      <c r="A16" s="44" t="s">
        <v>96</v>
      </c>
      <c r="B16" s="45">
        <f t="shared" si="2"/>
        <v>0.79510000000000003</v>
      </c>
      <c r="C16" s="45">
        <f t="shared" si="3"/>
        <v>0.61539999999999995</v>
      </c>
      <c r="D16" s="46">
        <v>0.3</v>
      </c>
      <c r="E16" s="29"/>
      <c r="F16" s="29"/>
      <c r="G16" s="58">
        <f>IF(OR('Mein Geld'!$B$4="BaWü",'Mein Geld'!$B$4="Ost"),$G$15,$G$14)</f>
        <v>20.78</v>
      </c>
      <c r="H16" s="58">
        <f>IF('Mein Geld'!$B$4="BaWü",$H$15,$H$14)</f>
        <v>0.14934467556362682</v>
      </c>
      <c r="I16" s="29"/>
      <c r="J16" s="29"/>
    </row>
    <row r="17" spans="1:11" ht="14.25" customHeight="1">
      <c r="A17" s="44" t="s">
        <v>95</v>
      </c>
      <c r="B17" s="45">
        <f t="shared" si="2"/>
        <v>0.79510000000000003</v>
      </c>
      <c r="C17" s="45">
        <f t="shared" si="3"/>
        <v>0.61539999999999995</v>
      </c>
      <c r="D17" s="46">
        <v>0.3</v>
      </c>
      <c r="E17" s="29"/>
      <c r="F17" s="29"/>
      <c r="G17" s="29"/>
      <c r="H17" s="29"/>
      <c r="I17" s="29"/>
      <c r="J17" s="29"/>
    </row>
    <row r="18" spans="1:11" ht="14.25" customHeight="1">
      <c r="A18" s="44" t="s">
        <v>94</v>
      </c>
      <c r="B18" s="45">
        <f t="shared" si="2"/>
        <v>0.79510000000000003</v>
      </c>
      <c r="C18" s="45">
        <f t="shared" si="3"/>
        <v>0.61539999999999995</v>
      </c>
      <c r="D18" s="46">
        <v>0.3</v>
      </c>
      <c r="E18" s="29"/>
      <c r="F18" s="29"/>
      <c r="G18" s="29"/>
      <c r="H18" s="29"/>
      <c r="I18" s="29"/>
      <c r="J18" s="29"/>
    </row>
    <row r="19" spans="1:11" ht="14.25" customHeight="1">
      <c r="A19" s="44" t="s">
        <v>93</v>
      </c>
      <c r="B19" s="45">
        <f t="shared" si="2"/>
        <v>0.79510000000000003</v>
      </c>
      <c r="C19" s="45">
        <f t="shared" si="3"/>
        <v>0.61539999999999995</v>
      </c>
      <c r="D19" s="46">
        <v>0.3</v>
      </c>
      <c r="E19" s="29"/>
      <c r="F19" s="29"/>
      <c r="G19" s="29"/>
      <c r="H19" s="29"/>
      <c r="I19" s="29"/>
      <c r="J19" s="29"/>
      <c r="K19" s="29"/>
    </row>
    <row r="20" spans="1:11" ht="14.25" customHeight="1">
      <c r="A20" s="44" t="s">
        <v>124</v>
      </c>
      <c r="B20" s="45">
        <f t="shared" ref="B20:B27" si="4">$F$4</f>
        <v>0.70479999999999998</v>
      </c>
      <c r="C20" s="45">
        <f t="shared" ref="C20:C27" si="5">$H$4</f>
        <v>0.57793600000000001</v>
      </c>
      <c r="D20" s="46">
        <v>0.15</v>
      </c>
      <c r="E20" s="29"/>
      <c r="F20" s="29"/>
      <c r="G20" s="29"/>
      <c r="H20" s="29"/>
      <c r="I20" s="29"/>
      <c r="J20" s="29"/>
      <c r="K20" s="29"/>
    </row>
    <row r="21" spans="1:11" ht="14.25" customHeight="1">
      <c r="A21" s="44" t="s">
        <v>123</v>
      </c>
      <c r="B21" s="45">
        <f t="shared" si="4"/>
        <v>0.70479999999999998</v>
      </c>
      <c r="C21" s="45">
        <f t="shared" si="5"/>
        <v>0.57793600000000001</v>
      </c>
      <c r="D21" s="46">
        <v>0.15</v>
      </c>
      <c r="E21" s="29"/>
      <c r="F21" s="29"/>
      <c r="G21" s="29"/>
      <c r="H21" s="29"/>
      <c r="I21" s="29"/>
      <c r="J21" s="29"/>
      <c r="K21" s="29"/>
    </row>
    <row r="22" spans="1:11" ht="14.25" customHeight="1">
      <c r="A22" s="44" t="s">
        <v>122</v>
      </c>
      <c r="B22" s="45">
        <f t="shared" si="4"/>
        <v>0.70479999999999998</v>
      </c>
      <c r="C22" s="45">
        <f t="shared" si="5"/>
        <v>0.57793600000000001</v>
      </c>
      <c r="D22" s="46">
        <v>0.15</v>
      </c>
      <c r="E22" s="29"/>
      <c r="F22" s="29"/>
      <c r="G22" s="29"/>
      <c r="H22" s="29"/>
      <c r="I22" s="29"/>
      <c r="J22" s="29"/>
      <c r="K22" s="29"/>
    </row>
    <row r="23" spans="1:11" ht="14.25" customHeight="1">
      <c r="A23" s="44" t="s">
        <v>121</v>
      </c>
      <c r="B23" s="45">
        <f t="shared" si="4"/>
        <v>0.70479999999999998</v>
      </c>
      <c r="C23" s="45">
        <f t="shared" si="5"/>
        <v>0.57793600000000001</v>
      </c>
      <c r="D23" s="46">
        <v>0.15</v>
      </c>
      <c r="E23" s="29"/>
      <c r="F23" s="29"/>
      <c r="G23" s="29"/>
      <c r="H23" s="29"/>
      <c r="I23" s="29"/>
      <c r="J23" s="29"/>
      <c r="K23" s="29"/>
    </row>
    <row r="24" spans="1:11" ht="14.25" customHeight="1">
      <c r="A24" s="44" t="s">
        <v>8</v>
      </c>
      <c r="B24" s="45">
        <f t="shared" si="4"/>
        <v>0.70479999999999998</v>
      </c>
      <c r="C24" s="45">
        <f t="shared" si="5"/>
        <v>0.57793600000000001</v>
      </c>
      <c r="D24" s="46">
        <v>0.15</v>
      </c>
      <c r="E24" s="29"/>
      <c r="F24" s="29"/>
      <c r="G24" s="29"/>
      <c r="H24" s="29"/>
      <c r="I24" s="29"/>
      <c r="J24" s="29"/>
      <c r="K24" s="29"/>
    </row>
    <row r="25" spans="1:11" ht="14.25" customHeight="1">
      <c r="A25" s="44" t="s">
        <v>120</v>
      </c>
      <c r="B25" s="45">
        <f t="shared" si="4"/>
        <v>0.70479999999999998</v>
      </c>
      <c r="C25" s="45">
        <f t="shared" si="5"/>
        <v>0.57793600000000001</v>
      </c>
      <c r="D25" s="46">
        <v>0.3</v>
      </c>
      <c r="E25" s="29"/>
      <c r="F25" s="29"/>
      <c r="G25" s="29"/>
      <c r="H25" s="29"/>
      <c r="I25" s="29"/>
      <c r="J25" s="29"/>
      <c r="K25" s="29"/>
    </row>
    <row r="26" spans="1:11" ht="14.25" customHeight="1">
      <c r="A26" s="44" t="s">
        <v>119</v>
      </c>
      <c r="B26" s="45">
        <f t="shared" si="4"/>
        <v>0.70479999999999998</v>
      </c>
      <c r="C26" s="45">
        <f t="shared" si="5"/>
        <v>0.57793600000000001</v>
      </c>
      <c r="D26" s="46">
        <v>0.3</v>
      </c>
      <c r="E26" s="29"/>
      <c r="F26" s="29"/>
      <c r="G26" s="29"/>
      <c r="H26" s="29"/>
      <c r="I26" s="29"/>
      <c r="J26" s="29"/>
      <c r="K26" s="29"/>
    </row>
    <row r="27" spans="1:11" ht="14.25" customHeight="1">
      <c r="A27" s="44" t="s">
        <v>118</v>
      </c>
      <c r="B27" s="45">
        <f t="shared" si="4"/>
        <v>0.70479999999999998</v>
      </c>
      <c r="C27" s="45">
        <f t="shared" si="5"/>
        <v>0.57793600000000001</v>
      </c>
      <c r="D27" s="46">
        <v>0.3</v>
      </c>
      <c r="E27" s="29"/>
      <c r="F27" s="29"/>
      <c r="G27" s="29"/>
      <c r="H27" s="29"/>
      <c r="I27" s="29"/>
      <c r="J27" s="29"/>
      <c r="K27" s="29"/>
    </row>
    <row r="28" spans="1:11" ht="14.25" customHeight="1">
      <c r="A28" s="44" t="s">
        <v>117</v>
      </c>
      <c r="B28" s="45">
        <f>$F$3</f>
        <v>0.7974</v>
      </c>
      <c r="C28" s="45">
        <f>$H$3</f>
        <v>0.653868</v>
      </c>
      <c r="D28" s="46">
        <v>0.3</v>
      </c>
      <c r="E28" s="29"/>
      <c r="F28" s="29"/>
      <c r="G28" s="29"/>
      <c r="H28" s="29"/>
      <c r="I28" s="29"/>
      <c r="J28" s="29"/>
      <c r="K28" s="29"/>
    </row>
    <row r="29" spans="1:11" ht="14.25" customHeight="1">
      <c r="A29" s="44" t="s">
        <v>116</v>
      </c>
      <c r="B29" s="45">
        <f>$F$3</f>
        <v>0.7974</v>
      </c>
      <c r="C29" s="45">
        <f>$H$3</f>
        <v>0.653868</v>
      </c>
      <c r="D29" s="46">
        <v>0.3</v>
      </c>
      <c r="E29" s="29"/>
      <c r="F29" s="29"/>
      <c r="G29" s="29"/>
      <c r="H29" s="29"/>
      <c r="I29" s="29"/>
      <c r="J29" s="29"/>
      <c r="K29" s="29"/>
    </row>
    <row r="30" spans="1:11" ht="14.25" customHeight="1">
      <c r="A30" s="44" t="s">
        <v>115</v>
      </c>
      <c r="B30" s="45">
        <f>$F$3</f>
        <v>0.7974</v>
      </c>
      <c r="C30" s="45">
        <f>$H$3</f>
        <v>0.653868</v>
      </c>
      <c r="D30" s="46">
        <v>0.3</v>
      </c>
      <c r="E30" s="29"/>
      <c r="F30" s="29"/>
      <c r="G30" s="29"/>
      <c r="H30" s="29"/>
      <c r="I30" s="29"/>
      <c r="J30" s="29"/>
      <c r="K30" s="29"/>
    </row>
    <row r="31" spans="1:11" ht="14.25" customHeight="1">
      <c r="A31" s="44" t="s">
        <v>114</v>
      </c>
      <c r="B31" s="45">
        <f>$F$3</f>
        <v>0.7974</v>
      </c>
      <c r="C31" s="45">
        <f>$H$3</f>
        <v>0.653868</v>
      </c>
      <c r="D31" s="46">
        <v>0.3</v>
      </c>
      <c r="E31" s="29"/>
      <c r="F31" s="29"/>
      <c r="G31" s="29"/>
      <c r="H31" s="29"/>
      <c r="I31" s="29"/>
      <c r="J31" s="29"/>
      <c r="K31" s="29"/>
    </row>
    <row r="32" spans="1:11" ht="14.25" customHeight="1">
      <c r="A32" s="44" t="s">
        <v>141</v>
      </c>
      <c r="B32" s="45">
        <f t="shared" ref="B32:B42" si="6">$E$3</f>
        <v>0.70279999999999998</v>
      </c>
      <c r="C32" s="45">
        <f t="shared" ref="C32:C43" si="7">$G$3</f>
        <v>0.54390000000000005</v>
      </c>
      <c r="D32" s="46">
        <v>0.15</v>
      </c>
      <c r="E32" s="29"/>
      <c r="F32" s="29"/>
      <c r="G32" s="29"/>
      <c r="H32" s="29"/>
      <c r="I32" s="29"/>
      <c r="J32" s="29"/>
      <c r="K32" s="29"/>
    </row>
    <row r="33" spans="1:11" ht="14.25" customHeight="1">
      <c r="A33" s="44" t="s">
        <v>140</v>
      </c>
      <c r="B33" s="45">
        <f t="shared" si="6"/>
        <v>0.70279999999999998</v>
      </c>
      <c r="C33" s="45">
        <f t="shared" si="7"/>
        <v>0.54390000000000005</v>
      </c>
      <c r="D33" s="46">
        <v>0.15</v>
      </c>
      <c r="E33" s="59"/>
      <c r="F33" s="29"/>
      <c r="G33" s="29"/>
      <c r="H33" s="29"/>
      <c r="I33" s="29"/>
      <c r="J33" s="29"/>
      <c r="K33" s="29"/>
    </row>
    <row r="34" spans="1:11" ht="14.25" customHeight="1">
      <c r="A34" s="44" t="s">
        <v>139</v>
      </c>
      <c r="B34" s="45">
        <f t="shared" si="6"/>
        <v>0.70279999999999998</v>
      </c>
      <c r="C34" s="45">
        <f t="shared" si="7"/>
        <v>0.54390000000000005</v>
      </c>
      <c r="D34" s="46">
        <v>0.15</v>
      </c>
      <c r="E34" s="29"/>
      <c r="F34" s="29"/>
      <c r="G34" s="29"/>
      <c r="H34" s="29"/>
      <c r="I34" s="29"/>
      <c r="J34" s="29"/>
      <c r="K34" s="29"/>
    </row>
    <row r="35" spans="1:11" ht="14.25" customHeight="1">
      <c r="A35" s="44" t="s">
        <v>138</v>
      </c>
      <c r="B35" s="45">
        <f t="shared" si="6"/>
        <v>0.70279999999999998</v>
      </c>
      <c r="C35" s="45">
        <f t="shared" si="7"/>
        <v>0.54390000000000005</v>
      </c>
      <c r="D35" s="46">
        <v>0.15</v>
      </c>
      <c r="E35" s="29"/>
      <c r="F35" s="29"/>
      <c r="G35" s="29"/>
      <c r="H35" s="29"/>
      <c r="I35" s="29"/>
      <c r="J35" s="29"/>
      <c r="K35" s="29"/>
    </row>
    <row r="36" spans="1:11" ht="14.25" customHeight="1">
      <c r="A36" s="44" t="s">
        <v>137</v>
      </c>
      <c r="B36" s="45">
        <f t="shared" si="6"/>
        <v>0.70279999999999998</v>
      </c>
      <c r="C36" s="45">
        <f t="shared" si="7"/>
        <v>0.54390000000000005</v>
      </c>
      <c r="D36" s="46">
        <v>0.15</v>
      </c>
      <c r="E36" s="29"/>
      <c r="F36" s="29"/>
      <c r="G36" s="29"/>
      <c r="H36" s="29"/>
      <c r="I36" s="29"/>
      <c r="J36" s="29"/>
      <c r="K36" s="29"/>
    </row>
    <row r="37" spans="1:11" ht="14.25" customHeight="1">
      <c r="A37" s="44" t="s">
        <v>136</v>
      </c>
      <c r="B37" s="45">
        <f t="shared" si="6"/>
        <v>0.70279999999999998</v>
      </c>
      <c r="C37" s="45">
        <f t="shared" si="7"/>
        <v>0.54390000000000005</v>
      </c>
      <c r="D37" s="46">
        <v>0.3</v>
      </c>
      <c r="E37" s="29"/>
      <c r="F37" s="29"/>
      <c r="G37" s="29"/>
      <c r="H37" s="29"/>
      <c r="I37" s="29"/>
      <c r="J37" s="29"/>
      <c r="K37" s="29"/>
    </row>
    <row r="38" spans="1:11" ht="14.25" customHeight="1">
      <c r="A38" s="44" t="s">
        <v>135</v>
      </c>
      <c r="B38" s="45">
        <f t="shared" si="6"/>
        <v>0.70279999999999998</v>
      </c>
      <c r="C38" s="45">
        <f t="shared" si="7"/>
        <v>0.54390000000000005</v>
      </c>
      <c r="D38" s="46">
        <v>0.3</v>
      </c>
      <c r="E38" s="29"/>
      <c r="F38" s="29"/>
      <c r="G38" s="29"/>
      <c r="H38" s="29"/>
      <c r="I38" s="29"/>
      <c r="J38" s="29"/>
      <c r="K38" s="29"/>
    </row>
    <row r="39" spans="1:11" ht="14.25" customHeight="1">
      <c r="A39" s="44" t="s">
        <v>134</v>
      </c>
      <c r="B39" s="45">
        <f t="shared" si="6"/>
        <v>0.70279999999999998</v>
      </c>
      <c r="C39" s="45">
        <f t="shared" si="7"/>
        <v>0.54390000000000005</v>
      </c>
      <c r="D39" s="46">
        <v>0.3</v>
      </c>
      <c r="E39" s="29"/>
      <c r="F39" s="29"/>
      <c r="G39" s="29"/>
      <c r="H39" s="29"/>
      <c r="I39" s="29"/>
      <c r="J39" s="29"/>
      <c r="K39" s="29"/>
    </row>
    <row r="40" spans="1:11" ht="14.25" customHeight="1">
      <c r="A40" s="44" t="s">
        <v>133</v>
      </c>
      <c r="B40" s="45">
        <f t="shared" si="6"/>
        <v>0.70279999999999998</v>
      </c>
      <c r="C40" s="45">
        <f t="shared" si="7"/>
        <v>0.54390000000000005</v>
      </c>
      <c r="D40" s="46">
        <v>0.3</v>
      </c>
      <c r="E40" s="29"/>
      <c r="F40" s="29"/>
      <c r="G40" s="29"/>
      <c r="H40" s="29"/>
      <c r="I40" s="29"/>
      <c r="J40" s="29"/>
      <c r="K40" s="29"/>
    </row>
    <row r="41" spans="1:11" ht="14.25" customHeight="1">
      <c r="A41" s="44" t="s">
        <v>132</v>
      </c>
      <c r="B41" s="45">
        <f t="shared" si="6"/>
        <v>0.70279999999999998</v>
      </c>
      <c r="C41" s="45">
        <f t="shared" si="7"/>
        <v>0.54390000000000005</v>
      </c>
      <c r="D41" s="46">
        <v>0.3</v>
      </c>
      <c r="E41" s="29"/>
      <c r="F41" s="29"/>
      <c r="G41" s="29"/>
      <c r="H41" s="29"/>
      <c r="I41" s="29"/>
      <c r="J41" s="29"/>
      <c r="K41" s="29"/>
    </row>
    <row r="42" spans="1:11" ht="14.25" customHeight="1">
      <c r="A42" s="44" t="s">
        <v>131</v>
      </c>
      <c r="B42" s="45">
        <f t="shared" si="6"/>
        <v>0.70279999999999998</v>
      </c>
      <c r="C42" s="45">
        <f t="shared" si="7"/>
        <v>0.54390000000000005</v>
      </c>
      <c r="D42" s="46">
        <v>0.3</v>
      </c>
      <c r="E42" s="29"/>
      <c r="F42" s="29"/>
      <c r="G42" s="29"/>
      <c r="H42" s="29"/>
      <c r="I42" s="29"/>
      <c r="J42" s="29"/>
      <c r="K42" s="29"/>
    </row>
    <row r="43" spans="1:11" ht="14.25" customHeight="1">
      <c r="A43" s="44" t="s">
        <v>130</v>
      </c>
      <c r="B43" s="45">
        <f t="shared" ref="B43:B48" si="8">$E$4</f>
        <v>0.79510000000000003</v>
      </c>
      <c r="C43" s="45">
        <f t="shared" si="7"/>
        <v>0.54390000000000005</v>
      </c>
      <c r="D43" s="46">
        <v>0.3</v>
      </c>
      <c r="E43" s="29"/>
      <c r="F43" s="29"/>
      <c r="G43" s="29"/>
      <c r="H43" s="29"/>
      <c r="I43" s="29"/>
      <c r="J43" s="29"/>
      <c r="K43" s="29"/>
    </row>
    <row r="44" spans="1:11" ht="14.25" customHeight="1">
      <c r="A44" s="44" t="s">
        <v>129</v>
      </c>
      <c r="B44" s="45">
        <f t="shared" si="8"/>
        <v>0.79510000000000003</v>
      </c>
      <c r="C44" s="45">
        <f>$G$4</f>
        <v>0.61539999999999995</v>
      </c>
      <c r="D44" s="46">
        <v>0.3</v>
      </c>
      <c r="E44" s="29"/>
      <c r="F44" s="29"/>
      <c r="G44" s="29"/>
      <c r="H44" s="29"/>
      <c r="I44" s="29"/>
      <c r="J44" s="29"/>
      <c r="K44" s="29"/>
    </row>
    <row r="45" spans="1:11" ht="14.25" customHeight="1">
      <c r="A45" s="44" t="s">
        <v>128</v>
      </c>
      <c r="B45" s="45">
        <f t="shared" si="8"/>
        <v>0.79510000000000003</v>
      </c>
      <c r="C45" s="45">
        <f>$G$4</f>
        <v>0.61539999999999995</v>
      </c>
      <c r="D45" s="46">
        <v>0.3</v>
      </c>
      <c r="E45" s="29"/>
      <c r="F45" s="29"/>
      <c r="G45" s="29"/>
      <c r="H45" s="29"/>
      <c r="I45" s="29"/>
      <c r="J45" s="29"/>
      <c r="K45" s="29"/>
    </row>
    <row r="46" spans="1:11" ht="14.25" customHeight="1">
      <c r="A46" s="44" t="s">
        <v>127</v>
      </c>
      <c r="B46" s="45">
        <f t="shared" si="8"/>
        <v>0.79510000000000003</v>
      </c>
      <c r="C46" s="45">
        <f>$G$4</f>
        <v>0.61539999999999995</v>
      </c>
      <c r="D46" s="46">
        <v>0.3</v>
      </c>
      <c r="E46" s="29"/>
      <c r="F46" s="29"/>
      <c r="G46" s="29"/>
      <c r="H46" s="29"/>
      <c r="I46" s="29"/>
      <c r="J46" s="29"/>
      <c r="K46" s="29"/>
    </row>
    <row r="47" spans="1:11" ht="14.25" customHeight="1">
      <c r="A47" s="44" t="s">
        <v>126</v>
      </c>
      <c r="B47" s="45">
        <f t="shared" si="8"/>
        <v>0.79510000000000003</v>
      </c>
      <c r="C47" s="45">
        <f>$G$4</f>
        <v>0.61539999999999995</v>
      </c>
      <c r="D47" s="46">
        <v>0.3</v>
      </c>
      <c r="E47" s="29"/>
      <c r="F47" s="29"/>
      <c r="G47" s="29"/>
      <c r="H47" s="29"/>
      <c r="I47" s="29"/>
      <c r="J47" s="29"/>
      <c r="K47" s="29"/>
    </row>
    <row r="48" spans="1:11" ht="14.25" customHeight="1">
      <c r="A48" s="44" t="s">
        <v>125</v>
      </c>
      <c r="B48" s="45">
        <f t="shared" si="8"/>
        <v>0.79510000000000003</v>
      </c>
      <c r="C48" s="45">
        <f>$G$4</f>
        <v>0.61539999999999995</v>
      </c>
      <c r="D48" s="46">
        <v>0.3</v>
      </c>
      <c r="E48" s="29"/>
      <c r="F48" s="29"/>
      <c r="G48" s="29"/>
      <c r="H48" s="29"/>
      <c r="I48" s="29"/>
      <c r="J48" s="29"/>
      <c r="K48" s="29"/>
    </row>
    <row r="49" spans="1:15" ht="14.25" customHeight="1">
      <c r="A49" s="60" t="str">
        <f>'Mein Geld'!A7</f>
        <v>P 7</v>
      </c>
      <c r="B49" s="29">
        <f>IF(OR(A49="EG 1",A49="EG 2",A49="EG 3",A49="EG 4"),C49,0)</f>
        <v>0</v>
      </c>
      <c r="C49" s="61">
        <f>(ROUND(C51*D49,2))</f>
        <v>235.31</v>
      </c>
      <c r="D49" s="62">
        <v>8.4000000000000005E-2</v>
      </c>
      <c r="E49" s="29" t="s">
        <v>142</v>
      </c>
      <c r="F49" s="29"/>
      <c r="G49" s="29"/>
      <c r="H49" s="29"/>
      <c r="I49" s="29"/>
      <c r="J49" s="29"/>
      <c r="K49" s="29"/>
    </row>
    <row r="50" spans="1:15" ht="14.25" customHeight="1">
      <c r="A50" s="29"/>
      <c r="B50" s="63">
        <v>1</v>
      </c>
      <c r="C50" s="63">
        <v>2</v>
      </c>
      <c r="D50" s="63">
        <v>3</v>
      </c>
      <c r="E50" s="63">
        <v>4</v>
      </c>
      <c r="F50" s="63">
        <v>5</v>
      </c>
      <c r="G50" s="63">
        <v>6</v>
      </c>
      <c r="H50" s="29"/>
      <c r="I50" s="29"/>
      <c r="J50" s="29"/>
      <c r="K50" s="29"/>
      <c r="L50" s="145"/>
      <c r="M50" s="145"/>
    </row>
    <row r="51" spans="1:15" ht="14.25" customHeight="1">
      <c r="A51" s="38" t="s">
        <v>143</v>
      </c>
      <c r="B51" s="64" t="str">
        <f>VLOOKUP('Mein Geld'!$A$7,$A$52:$G$101,2,0)</f>
        <v xml:space="preserve">   </v>
      </c>
      <c r="C51" s="65">
        <f>VLOOKUP('Mein Geld'!$A$7,$A$52:$G$101,3,0)</f>
        <v>2801.3</v>
      </c>
      <c r="D51" s="65">
        <f>VLOOKUP('Mein Geld'!$A$7,$A$52:$G$101,4,0)</f>
        <v>2972.44</v>
      </c>
      <c r="E51" s="65">
        <f>VLOOKUP('Mein Geld'!$A$7,$A$52:$G$101,5,0)</f>
        <v>3235.75</v>
      </c>
      <c r="F51" s="65">
        <f>VLOOKUP('Mein Geld'!$A$7,$A$52:$G$101,6,0)</f>
        <v>3367.37</v>
      </c>
      <c r="G51" s="65">
        <f>VLOOKUP('Mein Geld'!$A$7,$A$52:$G$101,7,0)</f>
        <v>3502.98</v>
      </c>
      <c r="H51" s="29"/>
      <c r="I51" s="29"/>
      <c r="J51" s="29"/>
      <c r="K51" s="29"/>
      <c r="L51" s="145"/>
      <c r="M51" s="145"/>
      <c r="N51" s="145"/>
      <c r="O51" s="145"/>
    </row>
    <row r="52" spans="1:15" ht="14.25" customHeight="1">
      <c r="A52" s="66" t="s">
        <v>166</v>
      </c>
      <c r="B52" s="29"/>
      <c r="C52" s="67">
        <v>5943.83</v>
      </c>
      <c r="D52" s="67">
        <v>6588.41</v>
      </c>
      <c r="E52" s="67">
        <v>7199.08</v>
      </c>
      <c r="F52" s="67">
        <v>7606.22</v>
      </c>
      <c r="G52" s="67">
        <v>7701.19</v>
      </c>
      <c r="H52" s="124"/>
      <c r="I52" s="29"/>
      <c r="J52" s="29"/>
      <c r="K52" s="29"/>
      <c r="L52" s="145"/>
      <c r="M52" s="145"/>
      <c r="N52" s="145"/>
      <c r="O52" s="145"/>
    </row>
    <row r="53" spans="1:15" ht="14.25" customHeight="1">
      <c r="A53" s="66" t="s">
        <v>113</v>
      </c>
      <c r="B53" s="67" t="s">
        <v>193</v>
      </c>
      <c r="C53" s="67" t="s">
        <v>194</v>
      </c>
      <c r="D53" s="67" t="s">
        <v>195</v>
      </c>
      <c r="E53" s="67" t="s">
        <v>196</v>
      </c>
      <c r="F53" s="67" t="s">
        <v>197</v>
      </c>
      <c r="G53" s="67" t="s">
        <v>198</v>
      </c>
      <c r="H53" s="29"/>
      <c r="I53" s="29"/>
      <c r="J53" s="29"/>
      <c r="K53" s="29"/>
      <c r="L53" s="145"/>
      <c r="M53" s="145"/>
      <c r="N53" s="145"/>
      <c r="O53" s="145"/>
    </row>
    <row r="54" spans="1:15" ht="14.25" customHeight="1">
      <c r="A54" s="66" t="s">
        <v>112</v>
      </c>
      <c r="B54" s="67" t="s">
        <v>199</v>
      </c>
      <c r="C54" s="67" t="s">
        <v>200</v>
      </c>
      <c r="D54" s="67" t="s">
        <v>201</v>
      </c>
      <c r="E54" s="67" t="s">
        <v>202</v>
      </c>
      <c r="F54" s="67" t="s">
        <v>203</v>
      </c>
      <c r="G54" s="67" t="s">
        <v>204</v>
      </c>
      <c r="H54" s="29"/>
      <c r="I54" s="29"/>
      <c r="J54" s="29"/>
      <c r="K54" s="29"/>
      <c r="L54" s="145"/>
      <c r="M54" s="145"/>
      <c r="N54" s="145"/>
      <c r="O54" s="145"/>
    </row>
    <row r="55" spans="1:15" ht="14.25" customHeight="1">
      <c r="A55" s="66" t="s">
        <v>111</v>
      </c>
      <c r="B55" s="67" t="s">
        <v>205</v>
      </c>
      <c r="C55" s="67" t="s">
        <v>206</v>
      </c>
      <c r="D55" s="67" t="s">
        <v>207</v>
      </c>
      <c r="E55" s="67" t="s">
        <v>208</v>
      </c>
      <c r="F55" s="67" t="s">
        <v>209</v>
      </c>
      <c r="G55" s="67" t="s">
        <v>210</v>
      </c>
      <c r="H55" s="29"/>
      <c r="I55" s="29"/>
      <c r="J55" s="29"/>
      <c r="K55" s="29"/>
      <c r="L55" s="145"/>
      <c r="M55" s="145"/>
      <c r="N55" s="145"/>
      <c r="O55" s="145"/>
    </row>
    <row r="56" spans="1:15" ht="14.25" customHeight="1">
      <c r="A56" s="66" t="s">
        <v>110</v>
      </c>
      <c r="B56" s="67" t="s">
        <v>211</v>
      </c>
      <c r="C56" s="67" t="s">
        <v>212</v>
      </c>
      <c r="D56" s="67" t="s">
        <v>213</v>
      </c>
      <c r="E56" s="67" t="s">
        <v>214</v>
      </c>
      <c r="F56" s="67" t="s">
        <v>215</v>
      </c>
      <c r="G56" s="67" t="s">
        <v>216</v>
      </c>
      <c r="H56" s="29"/>
      <c r="I56" s="29"/>
      <c r="J56" s="29"/>
      <c r="K56" s="29"/>
      <c r="L56" s="145"/>
      <c r="M56" s="145"/>
      <c r="N56" s="145"/>
      <c r="O56" s="145"/>
    </row>
    <row r="57" spans="1:15" ht="14.25" customHeight="1">
      <c r="A57" s="66" t="s">
        <v>109</v>
      </c>
      <c r="B57" s="67" t="s">
        <v>217</v>
      </c>
      <c r="C57" s="67" t="s">
        <v>218</v>
      </c>
      <c r="D57" s="67" t="s">
        <v>219</v>
      </c>
      <c r="E57" s="67" t="s">
        <v>220</v>
      </c>
      <c r="F57" s="67" t="s">
        <v>221</v>
      </c>
      <c r="G57" s="67" t="s">
        <v>222</v>
      </c>
      <c r="H57" s="29"/>
      <c r="I57" s="29"/>
      <c r="J57" s="29"/>
      <c r="K57" s="29"/>
      <c r="L57" s="145"/>
      <c r="M57" s="145"/>
      <c r="N57" s="145"/>
      <c r="O57" s="145"/>
    </row>
    <row r="58" spans="1:15" ht="14.25" customHeight="1">
      <c r="A58" s="66" t="s">
        <v>106</v>
      </c>
      <c r="B58" s="67" t="s">
        <v>223</v>
      </c>
      <c r="C58" s="67" t="s">
        <v>224</v>
      </c>
      <c r="D58" s="67" t="s">
        <v>225</v>
      </c>
      <c r="E58" s="67" t="s">
        <v>226</v>
      </c>
      <c r="F58" s="67" t="s">
        <v>227</v>
      </c>
      <c r="G58" s="67" t="s">
        <v>228</v>
      </c>
      <c r="H58" s="29"/>
      <c r="I58" s="29"/>
      <c r="J58" s="29"/>
      <c r="K58" s="29"/>
      <c r="L58" s="145"/>
      <c r="M58" s="145"/>
      <c r="N58" s="145"/>
      <c r="O58" s="145"/>
    </row>
    <row r="59" spans="1:15" ht="14.25" customHeight="1">
      <c r="A59" s="66" t="s">
        <v>105</v>
      </c>
      <c r="B59" s="67" t="s">
        <v>229</v>
      </c>
      <c r="C59" s="67" t="s">
        <v>230</v>
      </c>
      <c r="D59" s="67" t="s">
        <v>231</v>
      </c>
      <c r="E59" s="67" t="s">
        <v>232</v>
      </c>
      <c r="F59" s="67" t="s">
        <v>233</v>
      </c>
      <c r="G59" s="67" t="s">
        <v>234</v>
      </c>
      <c r="H59" s="29"/>
      <c r="I59" s="29"/>
      <c r="J59" s="29"/>
      <c r="K59" s="29"/>
      <c r="L59" s="145"/>
      <c r="M59" s="145"/>
      <c r="N59" s="145"/>
      <c r="O59" s="145"/>
    </row>
    <row r="60" spans="1:15" ht="14.25" customHeight="1">
      <c r="A60" s="66" t="s">
        <v>103</v>
      </c>
      <c r="B60" s="67" t="s">
        <v>235</v>
      </c>
      <c r="C60" s="67" t="s">
        <v>236</v>
      </c>
      <c r="D60" s="67" t="s">
        <v>237</v>
      </c>
      <c r="E60" s="67" t="s">
        <v>238</v>
      </c>
      <c r="F60" s="67" t="s">
        <v>239</v>
      </c>
      <c r="G60" s="67" t="s">
        <v>240</v>
      </c>
      <c r="H60" s="29"/>
      <c r="I60" s="29"/>
      <c r="J60" s="29"/>
      <c r="K60" s="29"/>
      <c r="L60" s="145"/>
      <c r="M60" s="145"/>
      <c r="N60" s="145"/>
      <c r="O60" s="145"/>
    </row>
    <row r="61" spans="1:15" ht="14.25" customHeight="1">
      <c r="A61" s="66" t="s">
        <v>102</v>
      </c>
      <c r="B61" s="67" t="s">
        <v>241</v>
      </c>
      <c r="C61" s="67" t="s">
        <v>242</v>
      </c>
      <c r="D61" s="67" t="s">
        <v>243</v>
      </c>
      <c r="E61" s="67" t="s">
        <v>244</v>
      </c>
      <c r="F61" s="67" t="s">
        <v>245</v>
      </c>
      <c r="G61" s="67" t="s">
        <v>246</v>
      </c>
      <c r="H61" s="29"/>
      <c r="I61" s="29"/>
      <c r="J61" s="29"/>
      <c r="K61" s="29"/>
      <c r="L61" s="145"/>
      <c r="M61" s="145"/>
      <c r="N61" s="145"/>
      <c r="O61" s="145"/>
    </row>
    <row r="62" spans="1:15" ht="14.25" customHeight="1">
      <c r="A62" s="66" t="s">
        <v>101</v>
      </c>
      <c r="B62" s="67" t="s">
        <v>247</v>
      </c>
      <c r="C62" s="67" t="s">
        <v>248</v>
      </c>
      <c r="D62" s="67" t="s">
        <v>249</v>
      </c>
      <c r="E62" s="67" t="s">
        <v>250</v>
      </c>
      <c r="F62" s="67" t="s">
        <v>251</v>
      </c>
      <c r="G62" s="67" t="s">
        <v>252</v>
      </c>
      <c r="H62" s="29"/>
      <c r="I62" s="29"/>
      <c r="J62" s="29"/>
      <c r="K62" s="29"/>
      <c r="L62" s="145"/>
      <c r="M62" s="145"/>
      <c r="N62" s="145"/>
      <c r="O62" s="145"/>
    </row>
    <row r="63" spans="1:15" ht="14.25" customHeight="1">
      <c r="A63" s="66" t="s">
        <v>100</v>
      </c>
      <c r="B63" s="67" t="s">
        <v>253</v>
      </c>
      <c r="C63" s="67" t="s">
        <v>254</v>
      </c>
      <c r="D63" s="67" t="s">
        <v>255</v>
      </c>
      <c r="E63" s="67" t="s">
        <v>256</v>
      </c>
      <c r="F63" s="67" t="s">
        <v>257</v>
      </c>
      <c r="G63" s="67" t="s">
        <v>258</v>
      </c>
      <c r="H63" s="29"/>
      <c r="I63" s="29"/>
      <c r="J63" s="29"/>
      <c r="K63" s="29"/>
      <c r="L63" s="145"/>
      <c r="M63" s="145"/>
      <c r="N63" s="145"/>
      <c r="O63" s="145"/>
    </row>
    <row r="64" spans="1:15" ht="14.25" customHeight="1">
      <c r="A64" s="66" t="s">
        <v>99</v>
      </c>
      <c r="B64" s="67" t="s">
        <v>259</v>
      </c>
      <c r="C64" s="67" t="s">
        <v>260</v>
      </c>
      <c r="D64" s="67" t="s">
        <v>261</v>
      </c>
      <c r="E64" s="67" t="s">
        <v>262</v>
      </c>
      <c r="F64" s="67" t="s">
        <v>263</v>
      </c>
      <c r="G64" s="67" t="s">
        <v>264</v>
      </c>
      <c r="H64" s="29"/>
      <c r="I64" s="29"/>
      <c r="J64" s="29"/>
      <c r="K64" s="29"/>
      <c r="L64" s="145"/>
      <c r="M64" s="145"/>
      <c r="N64" s="145"/>
      <c r="O64" s="145"/>
    </row>
    <row r="65" spans="1:15" ht="14.25" customHeight="1">
      <c r="A65" s="66" t="s">
        <v>98</v>
      </c>
      <c r="B65" s="67" t="s">
        <v>265</v>
      </c>
      <c r="C65" s="67" t="s">
        <v>266</v>
      </c>
      <c r="D65" s="67" t="s">
        <v>267</v>
      </c>
      <c r="E65" s="67" t="s">
        <v>268</v>
      </c>
      <c r="F65" s="67" t="s">
        <v>269</v>
      </c>
      <c r="G65" s="67" t="s">
        <v>270</v>
      </c>
      <c r="H65" s="29"/>
      <c r="I65" s="29"/>
      <c r="J65" s="29"/>
      <c r="K65" s="29"/>
      <c r="L65" s="145"/>
      <c r="M65" s="145"/>
      <c r="N65" s="145"/>
      <c r="O65" s="145"/>
    </row>
    <row r="66" spans="1:15" ht="14.25" customHeight="1">
      <c r="A66" s="66" t="s">
        <v>97</v>
      </c>
      <c r="B66" s="67" t="s">
        <v>271</v>
      </c>
      <c r="C66" s="67" t="s">
        <v>272</v>
      </c>
      <c r="D66" s="67" t="s">
        <v>273</v>
      </c>
      <c r="E66" s="67" t="s">
        <v>274</v>
      </c>
      <c r="F66" s="67" t="s">
        <v>275</v>
      </c>
      <c r="G66" s="67" t="s">
        <v>276</v>
      </c>
      <c r="H66" s="29"/>
      <c r="I66" s="29"/>
      <c r="J66" s="29"/>
      <c r="K66" s="29"/>
      <c r="L66" s="145"/>
      <c r="M66" s="145"/>
      <c r="N66" s="145"/>
      <c r="O66" s="145"/>
    </row>
    <row r="67" spans="1:15" ht="14.25" customHeight="1">
      <c r="A67" s="66" t="s">
        <v>96</v>
      </c>
      <c r="B67" s="67" t="s">
        <v>277</v>
      </c>
      <c r="C67" s="67" t="s">
        <v>278</v>
      </c>
      <c r="D67" s="67" t="s">
        <v>279</v>
      </c>
      <c r="E67" s="67" t="s">
        <v>280</v>
      </c>
      <c r="F67" s="67" t="s">
        <v>281</v>
      </c>
      <c r="G67" s="67" t="s">
        <v>282</v>
      </c>
      <c r="H67" s="29"/>
      <c r="I67" s="29"/>
      <c r="J67" s="29"/>
      <c r="K67" s="29"/>
      <c r="L67" s="145"/>
      <c r="M67" s="145"/>
      <c r="N67" s="145"/>
      <c r="O67" s="145"/>
    </row>
    <row r="68" spans="1:15" ht="14.25" customHeight="1">
      <c r="A68" s="66" t="s">
        <v>95</v>
      </c>
      <c r="B68" s="67">
        <v>2148.83</v>
      </c>
      <c r="C68" s="67">
        <v>2368.88</v>
      </c>
      <c r="D68" s="67">
        <v>2447.9299999999998</v>
      </c>
      <c r="E68" s="67">
        <v>2553.33</v>
      </c>
      <c r="F68" s="67">
        <v>2625.77</v>
      </c>
      <c r="G68" s="67">
        <v>2730.08</v>
      </c>
      <c r="H68" s="29"/>
      <c r="I68" s="29"/>
      <c r="J68" s="29"/>
      <c r="K68" s="29"/>
      <c r="L68" s="145"/>
      <c r="M68" s="145"/>
      <c r="N68" s="145"/>
      <c r="O68" s="145"/>
    </row>
    <row r="69" spans="1:15" ht="14.25" customHeight="1">
      <c r="A69" s="66" t="s">
        <v>94</v>
      </c>
      <c r="B69" s="67" t="s">
        <v>283</v>
      </c>
      <c r="C69" s="67" t="s">
        <v>284</v>
      </c>
      <c r="D69" s="67" t="s">
        <v>285</v>
      </c>
      <c r="E69" s="67" t="s">
        <v>286</v>
      </c>
      <c r="F69" s="67" t="s">
        <v>287</v>
      </c>
      <c r="G69" s="67" t="s">
        <v>288</v>
      </c>
      <c r="H69" s="29"/>
      <c r="I69" s="29"/>
      <c r="J69" s="29"/>
      <c r="K69" s="29"/>
      <c r="L69" s="145"/>
      <c r="M69" s="145"/>
      <c r="N69" s="145"/>
      <c r="O69" s="145"/>
    </row>
    <row r="70" spans="1:15" ht="14.25" customHeight="1" thickBot="1">
      <c r="A70" s="68" t="s">
        <v>93</v>
      </c>
      <c r="B70" s="146" t="s">
        <v>192</v>
      </c>
      <c r="C70" s="67" t="s">
        <v>289</v>
      </c>
      <c r="D70" s="67" t="s">
        <v>290</v>
      </c>
      <c r="E70" s="67" t="s">
        <v>291</v>
      </c>
      <c r="F70" s="67" t="s">
        <v>292</v>
      </c>
      <c r="G70" s="67" t="s">
        <v>293</v>
      </c>
      <c r="H70" s="29"/>
      <c r="I70" s="29"/>
      <c r="J70" s="29"/>
      <c r="K70" s="29"/>
      <c r="L70" s="145"/>
      <c r="M70" s="145"/>
      <c r="N70" s="145"/>
      <c r="O70" s="145"/>
    </row>
    <row r="71" spans="1:15" ht="14.25" customHeight="1" thickTop="1">
      <c r="A71" s="69" t="s">
        <v>124</v>
      </c>
      <c r="B71" s="70" t="s">
        <v>165</v>
      </c>
      <c r="C71" s="70">
        <v>4305.57</v>
      </c>
      <c r="D71" s="70">
        <v>4456.51</v>
      </c>
      <c r="E71" s="70">
        <v>4943.88</v>
      </c>
      <c r="F71" s="70">
        <v>5512.01</v>
      </c>
      <c r="G71" s="70">
        <v>5762.61</v>
      </c>
      <c r="H71" s="122"/>
      <c r="I71" s="29"/>
      <c r="J71" s="29"/>
      <c r="K71" s="29"/>
      <c r="L71" s="145"/>
      <c r="M71" s="145"/>
      <c r="N71" s="145"/>
      <c r="O71" s="145"/>
    </row>
    <row r="72" spans="1:15" ht="14.25" customHeight="1">
      <c r="A72" s="66" t="s">
        <v>123</v>
      </c>
      <c r="B72" s="70" t="s">
        <v>165</v>
      </c>
      <c r="C72" s="70">
        <v>4213.1000000000004</v>
      </c>
      <c r="D72" s="70">
        <v>4351.2299999999996</v>
      </c>
      <c r="E72" s="70">
        <v>4696.57</v>
      </c>
      <c r="F72" s="70">
        <v>5109.8500000000004</v>
      </c>
      <c r="G72" s="70">
        <v>5267.7</v>
      </c>
      <c r="H72" s="29"/>
      <c r="I72" s="29"/>
      <c r="J72" s="29"/>
      <c r="K72" s="29"/>
      <c r="L72" s="145"/>
      <c r="M72" s="145"/>
      <c r="N72" s="145"/>
      <c r="O72" s="145"/>
    </row>
    <row r="73" spans="1:15" ht="14.25" customHeight="1">
      <c r="A73" s="66" t="s">
        <v>122</v>
      </c>
      <c r="B73" s="70" t="s">
        <v>165</v>
      </c>
      <c r="C73" s="70">
        <v>4111.17</v>
      </c>
      <c r="D73" s="70">
        <v>4245.97</v>
      </c>
      <c r="E73" s="70">
        <v>4582.95</v>
      </c>
      <c r="F73" s="70">
        <v>5040.79</v>
      </c>
      <c r="G73" s="70">
        <v>5124.34</v>
      </c>
      <c r="H73" s="29"/>
      <c r="I73" s="122"/>
      <c r="J73" s="145"/>
      <c r="K73" s="145"/>
      <c r="L73" s="145"/>
      <c r="M73" s="145"/>
      <c r="N73" s="145"/>
      <c r="O73" s="145"/>
    </row>
    <row r="74" spans="1:15" ht="14.25" customHeight="1">
      <c r="A74" s="66" t="s">
        <v>121</v>
      </c>
      <c r="B74" s="70" t="s">
        <v>165</v>
      </c>
      <c r="C74" s="70">
        <v>4009.25</v>
      </c>
      <c r="D74" s="70">
        <v>4140.7</v>
      </c>
      <c r="E74" s="70">
        <v>4469.3100000000004</v>
      </c>
      <c r="F74" s="70">
        <v>4706.6000000000004</v>
      </c>
      <c r="G74" s="70">
        <v>4767.8599999999997</v>
      </c>
      <c r="H74" s="29"/>
      <c r="I74" s="122"/>
      <c r="J74" s="145"/>
      <c r="K74" s="145"/>
      <c r="L74" s="145"/>
      <c r="M74" s="145"/>
      <c r="N74" s="145"/>
      <c r="O74" s="145"/>
    </row>
    <row r="75" spans="1:15" ht="14.25" customHeight="1">
      <c r="A75" s="66" t="s">
        <v>8</v>
      </c>
      <c r="B75" s="70" t="s">
        <v>165</v>
      </c>
      <c r="C75" s="70">
        <v>3805.37</v>
      </c>
      <c r="D75" s="70">
        <v>3930.15</v>
      </c>
      <c r="E75" s="70">
        <v>4242.07</v>
      </c>
      <c r="F75" s="70">
        <v>4433.67</v>
      </c>
      <c r="G75" s="70">
        <v>4522.79</v>
      </c>
      <c r="H75" s="29"/>
      <c r="I75" s="122"/>
      <c r="J75" s="145"/>
      <c r="K75" s="145"/>
      <c r="L75" s="145"/>
      <c r="M75" s="145"/>
      <c r="N75" s="145"/>
      <c r="O75" s="145"/>
    </row>
    <row r="76" spans="1:15" ht="14.25" customHeight="1">
      <c r="A76" s="66" t="s">
        <v>120</v>
      </c>
      <c r="B76" s="70" t="s">
        <v>165</v>
      </c>
      <c r="C76" s="70">
        <v>3601.52</v>
      </c>
      <c r="D76" s="70">
        <v>3719.6</v>
      </c>
      <c r="E76" s="70">
        <v>4014.82</v>
      </c>
      <c r="F76" s="70">
        <v>4210.87</v>
      </c>
      <c r="G76" s="70">
        <v>4299.99</v>
      </c>
      <c r="H76" s="29"/>
      <c r="I76" s="122"/>
      <c r="J76" s="145"/>
      <c r="K76" s="145"/>
      <c r="L76" s="145"/>
      <c r="M76" s="145"/>
      <c r="N76" s="145"/>
      <c r="O76" s="145"/>
    </row>
    <row r="77" spans="1:15" ht="14.25" customHeight="1">
      <c r="A77" s="66" t="s">
        <v>119</v>
      </c>
      <c r="B77" s="70" t="s">
        <v>165</v>
      </c>
      <c r="C77" s="70">
        <v>3397.67</v>
      </c>
      <c r="D77" s="70">
        <v>3509.06</v>
      </c>
      <c r="E77" s="70">
        <v>3820.98</v>
      </c>
      <c r="F77" s="70">
        <v>3971.36</v>
      </c>
      <c r="G77" s="70">
        <v>4066.05</v>
      </c>
      <c r="H77" s="29"/>
      <c r="I77" s="122"/>
      <c r="J77" s="145"/>
      <c r="K77" s="145"/>
      <c r="L77" s="145"/>
      <c r="M77" s="145"/>
      <c r="N77" s="145"/>
      <c r="O77" s="145"/>
    </row>
    <row r="78" spans="1:15" ht="14.25" customHeight="1">
      <c r="A78" s="66" t="s">
        <v>118</v>
      </c>
      <c r="B78" s="70" t="s">
        <v>165</v>
      </c>
      <c r="C78" s="70">
        <v>3230.56</v>
      </c>
      <c r="D78" s="70">
        <v>3397.67</v>
      </c>
      <c r="E78" s="70">
        <v>3509.06</v>
      </c>
      <c r="F78" s="70">
        <v>3720.71</v>
      </c>
      <c r="G78" s="70">
        <v>3809.83</v>
      </c>
      <c r="H78" s="29"/>
      <c r="I78" s="122"/>
      <c r="J78" s="145"/>
      <c r="K78" s="145"/>
      <c r="L78" s="145"/>
      <c r="M78" s="145"/>
      <c r="N78" s="145"/>
      <c r="O78" s="145"/>
    </row>
    <row r="79" spans="1:15" ht="14.25" customHeight="1">
      <c r="A79" s="66" t="s">
        <v>117</v>
      </c>
      <c r="B79" s="70" t="s">
        <v>165</v>
      </c>
      <c r="C79" s="70">
        <v>2972.44</v>
      </c>
      <c r="D79" s="70">
        <v>3117.28</v>
      </c>
      <c r="E79" s="70">
        <v>3302.97</v>
      </c>
      <c r="F79" s="70">
        <v>3452.95</v>
      </c>
      <c r="G79" s="70">
        <v>3660.96</v>
      </c>
      <c r="H79" s="29"/>
      <c r="I79" s="122"/>
      <c r="J79" s="145"/>
      <c r="K79" s="145"/>
      <c r="L79" s="145"/>
      <c r="M79" s="145"/>
      <c r="N79" s="145"/>
      <c r="O79" s="145"/>
    </row>
    <row r="80" spans="1:15" ht="14.25" customHeight="1">
      <c r="A80" s="66" t="s">
        <v>116</v>
      </c>
      <c r="B80" s="70" t="s">
        <v>165</v>
      </c>
      <c r="C80" s="70">
        <v>2801.3</v>
      </c>
      <c r="D80" s="70">
        <v>2972.44</v>
      </c>
      <c r="E80" s="70">
        <v>3235.75</v>
      </c>
      <c r="F80" s="70">
        <v>3367.37</v>
      </c>
      <c r="G80" s="70">
        <v>3502.98</v>
      </c>
      <c r="H80" s="29"/>
      <c r="I80" s="122"/>
      <c r="J80" s="145"/>
      <c r="K80" s="145"/>
      <c r="L80" s="145"/>
      <c r="M80" s="145"/>
      <c r="N80" s="145"/>
      <c r="O80" s="145"/>
    </row>
    <row r="81" spans="1:9" ht="14.25" customHeight="1">
      <c r="A81" s="66" t="s">
        <v>115</v>
      </c>
      <c r="B81" s="70">
        <v>2353.39</v>
      </c>
      <c r="C81" s="70">
        <v>2511.84</v>
      </c>
      <c r="D81" s="70">
        <v>2669.68</v>
      </c>
      <c r="E81" s="70">
        <v>3005.36</v>
      </c>
      <c r="F81" s="70">
        <v>3090.93</v>
      </c>
      <c r="G81" s="70">
        <v>3248.88</v>
      </c>
      <c r="H81" s="29"/>
      <c r="I81" s="122"/>
    </row>
    <row r="82" spans="1:9" ht="14.25" customHeight="1" thickBot="1">
      <c r="A82" s="68" t="s">
        <v>114</v>
      </c>
      <c r="B82" s="70">
        <v>2258.0100000000002</v>
      </c>
      <c r="C82" s="70">
        <v>2474.64</v>
      </c>
      <c r="D82" s="70">
        <v>2538.06</v>
      </c>
      <c r="E82" s="70">
        <v>2643.35</v>
      </c>
      <c r="F82" s="70">
        <v>2722.35</v>
      </c>
      <c r="G82" s="70">
        <v>2907.93</v>
      </c>
      <c r="H82" s="29"/>
      <c r="I82" s="122"/>
    </row>
    <row r="83" spans="1:9" ht="14.25" customHeight="1">
      <c r="A83" s="71" t="s">
        <v>141</v>
      </c>
      <c r="B83" s="70">
        <v>3856.63</v>
      </c>
      <c r="C83" s="70">
        <v>3963.34</v>
      </c>
      <c r="D83" s="70">
        <v>4474.7700000000004</v>
      </c>
      <c r="E83" s="70">
        <v>4858.3</v>
      </c>
      <c r="F83" s="70">
        <v>5433.63</v>
      </c>
      <c r="G83" s="70">
        <v>5785.2</v>
      </c>
      <c r="H83" s="29"/>
      <c r="I83" s="123"/>
    </row>
    <row r="84" spans="1:9" ht="14.25" customHeight="1">
      <c r="A84" s="66" t="s">
        <v>140</v>
      </c>
      <c r="B84" s="70">
        <v>3531.38</v>
      </c>
      <c r="C84" s="70">
        <v>3803.54</v>
      </c>
      <c r="D84" s="70">
        <v>4219.03</v>
      </c>
      <c r="E84" s="70">
        <v>4474.7700000000004</v>
      </c>
      <c r="F84" s="70">
        <v>4986.13</v>
      </c>
      <c r="G84" s="70">
        <v>5286.59</v>
      </c>
      <c r="H84" s="29"/>
      <c r="I84" s="123"/>
    </row>
    <row r="85" spans="1:9" ht="14.25" customHeight="1">
      <c r="A85" s="66" t="s">
        <v>139</v>
      </c>
      <c r="B85" s="70">
        <v>3452.63</v>
      </c>
      <c r="C85" s="70">
        <v>3720.44</v>
      </c>
      <c r="D85" s="70">
        <v>4001.7</v>
      </c>
      <c r="E85" s="70">
        <v>4346.8900000000003</v>
      </c>
      <c r="F85" s="70">
        <v>4730.45</v>
      </c>
      <c r="G85" s="70">
        <v>4960.57</v>
      </c>
      <c r="H85" s="29"/>
      <c r="I85" s="123"/>
    </row>
    <row r="86" spans="1:9" ht="14.25" customHeight="1">
      <c r="A86" s="66" t="s">
        <v>138</v>
      </c>
      <c r="B86" s="70">
        <v>3322.52</v>
      </c>
      <c r="C86" s="70">
        <v>3579.77</v>
      </c>
      <c r="D86" s="70">
        <v>3835.51</v>
      </c>
      <c r="E86" s="70">
        <v>4129.57</v>
      </c>
      <c r="F86" s="70">
        <v>4602.6000000000004</v>
      </c>
      <c r="G86" s="70">
        <v>4807.1400000000003</v>
      </c>
      <c r="H86" s="29"/>
      <c r="I86" s="123"/>
    </row>
    <row r="87" spans="1:9" ht="14.25" customHeight="1">
      <c r="A87" s="66" t="s">
        <v>137</v>
      </c>
      <c r="B87" s="70">
        <v>3292.62</v>
      </c>
      <c r="C87" s="70">
        <v>3543.07</v>
      </c>
      <c r="D87" s="70">
        <v>3827.24</v>
      </c>
      <c r="E87" s="70">
        <v>4116.32</v>
      </c>
      <c r="F87" s="70">
        <v>4435.96</v>
      </c>
      <c r="G87" s="70">
        <v>4659.68</v>
      </c>
      <c r="H87" s="29"/>
      <c r="I87" s="123"/>
    </row>
    <row r="88" spans="1:9" ht="14.25" customHeight="1">
      <c r="A88" s="66" t="s">
        <v>136</v>
      </c>
      <c r="B88" s="70">
        <v>3216.63</v>
      </c>
      <c r="C88" s="70">
        <v>3454</v>
      </c>
      <c r="D88" s="70">
        <v>3771.57</v>
      </c>
      <c r="E88" s="70">
        <v>4027.25</v>
      </c>
      <c r="F88" s="70">
        <v>4346.8900000000003</v>
      </c>
      <c r="G88" s="70">
        <v>4506.6899999999996</v>
      </c>
      <c r="H88" s="29"/>
      <c r="I88" s="123"/>
    </row>
    <row r="89" spans="1:9" ht="14.25" customHeight="1">
      <c r="A89" s="66" t="s">
        <v>135</v>
      </c>
      <c r="B89" s="70">
        <v>3198.66</v>
      </c>
      <c r="C89" s="70">
        <v>3444.22</v>
      </c>
      <c r="D89" s="70">
        <v>3748.71</v>
      </c>
      <c r="E89" s="70">
        <v>4017.18</v>
      </c>
      <c r="F89" s="70">
        <v>4349.6099999999997</v>
      </c>
      <c r="G89" s="70">
        <v>4490.25</v>
      </c>
      <c r="H89" s="29"/>
      <c r="I89" s="123"/>
    </row>
    <row r="90" spans="1:9" ht="14.25" customHeight="1">
      <c r="A90" s="66" t="s">
        <v>134</v>
      </c>
      <c r="B90" s="70">
        <v>3143.77</v>
      </c>
      <c r="C90" s="70">
        <v>3395.24</v>
      </c>
      <c r="D90" s="70">
        <v>3557.62</v>
      </c>
      <c r="E90" s="70">
        <v>3966.75</v>
      </c>
      <c r="F90" s="70">
        <v>4286.38</v>
      </c>
      <c r="G90" s="70">
        <v>4478.16</v>
      </c>
      <c r="H90" s="29"/>
      <c r="I90" s="123"/>
    </row>
    <row r="91" spans="1:9" ht="14.25" customHeight="1">
      <c r="A91" s="66" t="s">
        <v>133</v>
      </c>
      <c r="B91" s="70">
        <v>3082.25</v>
      </c>
      <c r="C91" s="70">
        <v>3329.88</v>
      </c>
      <c r="D91" s="70">
        <v>3491.23</v>
      </c>
      <c r="E91" s="70">
        <v>3899.43</v>
      </c>
      <c r="F91" s="70">
        <v>4219.03</v>
      </c>
      <c r="G91" s="70">
        <v>4410.8100000000004</v>
      </c>
      <c r="H91" s="29"/>
      <c r="I91" s="123"/>
    </row>
    <row r="92" spans="1:9" ht="14.25" customHeight="1">
      <c r="A92" s="66" t="s">
        <v>132</v>
      </c>
      <c r="B92" s="70">
        <v>2887.27</v>
      </c>
      <c r="C92" s="70">
        <v>3185.62</v>
      </c>
      <c r="D92" s="70">
        <v>3334.8</v>
      </c>
      <c r="E92" s="70">
        <v>3777.14</v>
      </c>
      <c r="F92" s="70">
        <v>4135.6499999999996</v>
      </c>
      <c r="G92" s="70">
        <v>4430.12</v>
      </c>
      <c r="H92" s="29"/>
    </row>
    <row r="93" spans="1:9" ht="14.25" customHeight="1">
      <c r="A93" s="66" t="s">
        <v>131</v>
      </c>
      <c r="B93" s="70">
        <v>2848.64</v>
      </c>
      <c r="C93" s="70">
        <v>3072.64</v>
      </c>
      <c r="D93" s="70">
        <v>3317.55</v>
      </c>
      <c r="E93" s="70">
        <v>3673.81</v>
      </c>
      <c r="F93" s="70">
        <v>4007.79</v>
      </c>
      <c r="G93" s="70">
        <v>4263.8500000000004</v>
      </c>
      <c r="H93" s="29"/>
      <c r="I93" s="123"/>
    </row>
    <row r="94" spans="1:9" ht="14.25" customHeight="1">
      <c r="A94" s="66" t="s">
        <v>130</v>
      </c>
      <c r="B94" s="70">
        <v>2848.64</v>
      </c>
      <c r="C94" s="70">
        <v>3072.64</v>
      </c>
      <c r="D94" s="70">
        <v>3317.55</v>
      </c>
      <c r="E94" s="70">
        <v>3673.81</v>
      </c>
      <c r="F94" s="70">
        <v>4007.79</v>
      </c>
      <c r="G94" s="70">
        <v>4263.8500000000004</v>
      </c>
      <c r="H94" s="29"/>
      <c r="I94" s="123"/>
    </row>
    <row r="95" spans="1:9" ht="14.25" customHeight="1">
      <c r="A95" s="66" t="s">
        <v>129</v>
      </c>
      <c r="B95" s="70">
        <v>2792.04</v>
      </c>
      <c r="C95" s="70">
        <v>3005.83</v>
      </c>
      <c r="D95" s="70">
        <v>3217.36</v>
      </c>
      <c r="E95" s="70">
        <v>3417.76</v>
      </c>
      <c r="F95" s="70">
        <v>3612.57</v>
      </c>
      <c r="G95" s="70">
        <v>3815.74</v>
      </c>
      <c r="H95" s="29"/>
      <c r="I95" s="123"/>
    </row>
    <row r="96" spans="1:9" ht="14.25" customHeight="1">
      <c r="A96" s="66" t="s">
        <v>128</v>
      </c>
      <c r="B96" s="70">
        <v>2719.99</v>
      </c>
      <c r="C96" s="70">
        <v>2926.47</v>
      </c>
      <c r="D96" s="70">
        <v>3125.09</v>
      </c>
      <c r="E96" s="70">
        <v>3323.66</v>
      </c>
      <c r="F96" s="70">
        <v>3472.64</v>
      </c>
      <c r="G96" s="70">
        <v>3694.86</v>
      </c>
      <c r="H96" s="29"/>
      <c r="I96" s="123"/>
    </row>
    <row r="97" spans="1:15" ht="14.25" customHeight="1">
      <c r="A97" s="66" t="s">
        <v>144</v>
      </c>
      <c r="B97" s="185" t="s">
        <v>145</v>
      </c>
      <c r="C97" s="186"/>
      <c r="D97" s="186"/>
      <c r="E97" s="186"/>
      <c r="F97" s="186"/>
      <c r="G97" s="187"/>
      <c r="H97" s="29"/>
      <c r="J97" s="123"/>
      <c r="K97" s="123"/>
      <c r="L97" s="123"/>
      <c r="M97" s="123"/>
      <c r="N97" s="123"/>
      <c r="O97" s="123"/>
    </row>
    <row r="98" spans="1:15" ht="14.25" customHeight="1">
      <c r="A98" s="66" t="s">
        <v>146</v>
      </c>
      <c r="B98" s="185" t="s">
        <v>145</v>
      </c>
      <c r="C98" s="186"/>
      <c r="D98" s="186"/>
      <c r="E98" s="186"/>
      <c r="F98" s="186"/>
      <c r="G98" s="187"/>
      <c r="H98" s="29"/>
      <c r="J98" s="123"/>
      <c r="K98" s="123"/>
      <c r="L98" s="123"/>
      <c r="M98" s="123"/>
      <c r="N98" s="123"/>
      <c r="O98" s="123"/>
    </row>
    <row r="99" spans="1:15" ht="14.25" customHeight="1">
      <c r="A99" s="66" t="s">
        <v>127</v>
      </c>
      <c r="B99" s="70">
        <v>2592.92</v>
      </c>
      <c r="C99" s="70">
        <v>2796.13</v>
      </c>
      <c r="D99" s="70">
        <v>2969.92</v>
      </c>
      <c r="E99" s="70">
        <v>3087.85</v>
      </c>
      <c r="F99" s="70">
        <v>3199.56</v>
      </c>
      <c r="G99" s="70">
        <v>3373.59</v>
      </c>
      <c r="H99" s="29"/>
      <c r="I99" s="123"/>
    </row>
    <row r="100" spans="1:15" ht="14.25" customHeight="1">
      <c r="A100" s="66" t="s">
        <v>126</v>
      </c>
      <c r="B100" s="70">
        <v>2436.27</v>
      </c>
      <c r="C100" s="70">
        <v>2631.05</v>
      </c>
      <c r="D100" s="70">
        <v>2798</v>
      </c>
      <c r="E100" s="70">
        <v>2951.3</v>
      </c>
      <c r="F100" s="70">
        <v>3021.43</v>
      </c>
      <c r="G100" s="70">
        <v>3105.22</v>
      </c>
      <c r="H100" s="29"/>
      <c r="I100" s="123"/>
    </row>
    <row r="101" spans="1:15" ht="14.25" customHeight="1">
      <c r="A101" s="66" t="s">
        <v>125</v>
      </c>
      <c r="B101" s="70">
        <v>2258.4899999999998</v>
      </c>
      <c r="C101" s="70">
        <v>2369.54</v>
      </c>
      <c r="D101" s="70">
        <v>2451.65</v>
      </c>
      <c r="E101" s="70">
        <v>2541.48</v>
      </c>
      <c r="F101" s="70">
        <v>2640.77</v>
      </c>
      <c r="G101" s="70">
        <v>2740.09</v>
      </c>
      <c r="H101" s="29"/>
      <c r="I101" s="123"/>
    </row>
  </sheetData>
  <sortState ref="A42:O48">
    <sortCondition descending="1" ref="A42"/>
  </sortState>
  <mergeCells count="2">
    <mergeCell ref="B98:G98"/>
    <mergeCell ref="B97:G97"/>
  </mergeCells>
  <pageMargins left="0.7" right="0.7" top="0.78740157499999996" bottom="0.78740157499999996" header="0" footer="0"/>
  <pageSetup paperSize="9" orientation="portrait" r:id="rId1"/>
  <ignoredErrors>
    <ignoredError sqref="B53:G67 B69:G7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9"/>
  <sheetViews>
    <sheetView topLeftCell="A12" workbookViewId="0">
      <selection activeCell="I5" sqref="I5:I22"/>
    </sheetView>
  </sheetViews>
  <sheetFormatPr baseColWidth="10" defaultColWidth="14.41796875" defaultRowHeight="15" customHeight="1"/>
  <cols>
    <col min="1" max="12" width="10.68359375" customWidth="1"/>
  </cols>
  <sheetData>
    <row r="1" spans="1:12" ht="14.25" customHeight="1" thickBot="1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 t="s">
        <v>147</v>
      </c>
      <c r="K1" s="29"/>
      <c r="L1" s="29"/>
    </row>
    <row r="2" spans="1:12" ht="14.25" customHeight="1" thickBot="1">
      <c r="A2" s="193" t="s">
        <v>148</v>
      </c>
      <c r="B2" s="188" t="s">
        <v>149</v>
      </c>
      <c r="C2" s="72" t="s">
        <v>150</v>
      </c>
      <c r="D2" s="73"/>
      <c r="E2" s="73"/>
      <c r="F2" s="190" t="s">
        <v>30</v>
      </c>
      <c r="G2" s="191"/>
      <c r="H2" s="192"/>
      <c r="I2" s="74" t="s">
        <v>31</v>
      </c>
      <c r="J2" s="75"/>
      <c r="K2" s="188" t="s">
        <v>149</v>
      </c>
      <c r="L2" s="29"/>
    </row>
    <row r="3" spans="1:12" ht="14.25" customHeight="1" thickBot="1">
      <c r="A3" s="189"/>
      <c r="B3" s="189"/>
      <c r="C3" s="76" t="s">
        <v>32</v>
      </c>
      <c r="D3" s="76" t="s">
        <v>33</v>
      </c>
      <c r="E3" s="76" t="s">
        <v>34</v>
      </c>
      <c r="F3" s="77" t="s">
        <v>32</v>
      </c>
      <c r="G3" s="78" t="s">
        <v>33</v>
      </c>
      <c r="H3" s="78" t="s">
        <v>34</v>
      </c>
      <c r="I3" s="79"/>
      <c r="J3" s="75"/>
      <c r="K3" s="189"/>
      <c r="L3" s="29"/>
    </row>
    <row r="4" spans="1:12" ht="14.25" customHeight="1" thickBot="1">
      <c r="A4" s="80"/>
      <c r="B4" s="81"/>
      <c r="C4" s="82">
        <v>0.6</v>
      </c>
      <c r="D4" s="82">
        <v>0.75</v>
      </c>
      <c r="E4" s="83">
        <v>0.9</v>
      </c>
      <c r="F4" s="83">
        <v>0.25</v>
      </c>
      <c r="G4" s="83">
        <v>0.25</v>
      </c>
      <c r="H4" s="83">
        <v>0.25</v>
      </c>
      <c r="I4" s="83">
        <v>0.15</v>
      </c>
      <c r="J4" s="29"/>
      <c r="K4" s="84">
        <v>43556</v>
      </c>
      <c r="L4" s="29"/>
    </row>
    <row r="5" spans="1:12" ht="14.25" customHeight="1" thickBot="1">
      <c r="A5" s="66" t="s">
        <v>113</v>
      </c>
      <c r="B5" s="85">
        <v>30.23</v>
      </c>
      <c r="C5" s="86">
        <f t="shared" ref="C5:C22" si="0">$B5*0.6</f>
        <v>18.137999999999998</v>
      </c>
      <c r="D5" s="86">
        <f t="shared" ref="D5:D22" si="1">ROUND($B5*0.75,2)</f>
        <v>22.67</v>
      </c>
      <c r="E5" s="86">
        <f t="shared" ref="E5:E22" si="2">ROUND($B5*0.9,2)</f>
        <v>27.21</v>
      </c>
      <c r="F5" s="86">
        <f t="shared" ref="F5:F22" si="3">ROUND($C5*0.25,2)</f>
        <v>4.53</v>
      </c>
      <c r="G5" s="86">
        <f t="shared" ref="G5:G22" si="4">ROUND($D5*0.25,2)</f>
        <v>5.67</v>
      </c>
      <c r="H5" s="86">
        <f t="shared" ref="H5:H22" si="5">ROUND($E5*0.25,2)</f>
        <v>6.8</v>
      </c>
      <c r="I5" s="86">
        <f>ROUND($B5*0.15,2)</f>
        <v>4.53</v>
      </c>
      <c r="J5" s="29"/>
      <c r="K5" s="85">
        <v>30.23</v>
      </c>
      <c r="L5" s="85">
        <v>30.53</v>
      </c>
    </row>
    <row r="6" spans="1:12" ht="14.25" customHeight="1" thickBot="1">
      <c r="A6" s="66" t="s">
        <v>112</v>
      </c>
      <c r="B6" s="85">
        <v>27.87</v>
      </c>
      <c r="C6" s="86">
        <f t="shared" si="0"/>
        <v>16.722000000000001</v>
      </c>
      <c r="D6" s="86">
        <f t="shared" si="1"/>
        <v>20.9</v>
      </c>
      <c r="E6" s="86">
        <f t="shared" si="2"/>
        <v>25.08</v>
      </c>
      <c r="F6" s="86">
        <f t="shared" si="3"/>
        <v>4.18</v>
      </c>
      <c r="G6" s="86">
        <f t="shared" si="4"/>
        <v>5.23</v>
      </c>
      <c r="H6" s="86">
        <f t="shared" si="5"/>
        <v>6.27</v>
      </c>
      <c r="I6" s="86">
        <f t="shared" ref="I6:I22" si="6">ROUND($B6*0.15,2)</f>
        <v>4.18</v>
      </c>
      <c r="J6" s="29"/>
      <c r="K6" s="85">
        <v>27.87</v>
      </c>
      <c r="L6" s="85">
        <v>28.16</v>
      </c>
    </row>
    <row r="7" spans="1:12" ht="14.25" customHeight="1" thickBot="1">
      <c r="A7" s="66" t="s">
        <v>111</v>
      </c>
      <c r="B7" s="85">
        <v>26.65</v>
      </c>
      <c r="C7" s="86">
        <f t="shared" si="0"/>
        <v>15.989999999999998</v>
      </c>
      <c r="D7" s="86">
        <f t="shared" si="1"/>
        <v>19.989999999999998</v>
      </c>
      <c r="E7" s="86">
        <f t="shared" si="2"/>
        <v>23.99</v>
      </c>
      <c r="F7" s="86">
        <f t="shared" si="3"/>
        <v>4</v>
      </c>
      <c r="G7" s="86">
        <f t="shared" si="4"/>
        <v>5</v>
      </c>
      <c r="H7" s="86">
        <f t="shared" si="5"/>
        <v>6</v>
      </c>
      <c r="I7" s="86">
        <f t="shared" si="6"/>
        <v>4</v>
      </c>
      <c r="J7" s="29"/>
      <c r="K7" s="85">
        <v>26.65</v>
      </c>
      <c r="L7" s="85">
        <v>26.93</v>
      </c>
    </row>
    <row r="8" spans="1:12" ht="14.25" customHeight="1" thickBot="1">
      <c r="A8" s="66" t="s">
        <v>110</v>
      </c>
      <c r="B8" s="85">
        <v>25.22</v>
      </c>
      <c r="C8" s="86">
        <f t="shared" si="0"/>
        <v>15.131999999999998</v>
      </c>
      <c r="D8" s="86">
        <f t="shared" si="1"/>
        <v>18.920000000000002</v>
      </c>
      <c r="E8" s="86">
        <f t="shared" si="2"/>
        <v>22.7</v>
      </c>
      <c r="F8" s="86">
        <f t="shared" si="3"/>
        <v>3.78</v>
      </c>
      <c r="G8" s="86">
        <f t="shared" si="4"/>
        <v>4.7300000000000004</v>
      </c>
      <c r="H8" s="86">
        <f t="shared" si="5"/>
        <v>5.68</v>
      </c>
      <c r="I8" s="86">
        <f t="shared" si="6"/>
        <v>3.78</v>
      </c>
      <c r="J8" s="29"/>
      <c r="K8" s="85">
        <v>25.22</v>
      </c>
      <c r="L8" s="85">
        <v>25.47</v>
      </c>
    </row>
    <row r="9" spans="1:12" ht="14.25" customHeight="1" thickBot="1">
      <c r="A9" s="66" t="s">
        <v>109</v>
      </c>
      <c r="B9" s="85">
        <v>23.05</v>
      </c>
      <c r="C9" s="86">
        <f t="shared" si="0"/>
        <v>13.83</v>
      </c>
      <c r="D9" s="86">
        <f t="shared" si="1"/>
        <v>17.29</v>
      </c>
      <c r="E9" s="86">
        <f t="shared" si="2"/>
        <v>20.75</v>
      </c>
      <c r="F9" s="86">
        <f t="shared" si="3"/>
        <v>3.46</v>
      </c>
      <c r="G9" s="86">
        <f t="shared" si="4"/>
        <v>4.32</v>
      </c>
      <c r="H9" s="86">
        <f t="shared" si="5"/>
        <v>5.19</v>
      </c>
      <c r="I9" s="86">
        <f t="shared" si="6"/>
        <v>3.46</v>
      </c>
      <c r="J9" s="29"/>
      <c r="K9" s="85">
        <v>23.05</v>
      </c>
      <c r="L9" s="85">
        <v>23.29</v>
      </c>
    </row>
    <row r="10" spans="1:12" ht="14.25" customHeight="1" thickBot="1">
      <c r="A10" s="66" t="s">
        <v>106</v>
      </c>
      <c r="B10" s="85">
        <v>21.24</v>
      </c>
      <c r="C10" s="86">
        <f t="shared" si="0"/>
        <v>12.743999999999998</v>
      </c>
      <c r="D10" s="86">
        <f t="shared" si="1"/>
        <v>15.93</v>
      </c>
      <c r="E10" s="86">
        <f t="shared" si="2"/>
        <v>19.12</v>
      </c>
      <c r="F10" s="86">
        <f t="shared" si="3"/>
        <v>3.19</v>
      </c>
      <c r="G10" s="86">
        <f t="shared" si="4"/>
        <v>3.98</v>
      </c>
      <c r="H10" s="86">
        <f t="shared" si="5"/>
        <v>4.78</v>
      </c>
      <c r="I10" s="86">
        <f t="shared" si="6"/>
        <v>3.19</v>
      </c>
      <c r="J10" s="29"/>
      <c r="K10" s="85">
        <v>21.24</v>
      </c>
      <c r="L10" s="85">
        <v>21.46</v>
      </c>
    </row>
    <row r="11" spans="1:12" ht="14.25" customHeight="1" thickBot="1">
      <c r="A11" s="66" t="s">
        <v>105</v>
      </c>
      <c r="B11" s="85">
        <v>21.14</v>
      </c>
      <c r="C11" s="86">
        <f t="shared" si="0"/>
        <v>12.683999999999999</v>
      </c>
      <c r="D11" s="86">
        <f t="shared" si="1"/>
        <v>15.86</v>
      </c>
      <c r="E11" s="86">
        <f t="shared" si="2"/>
        <v>19.03</v>
      </c>
      <c r="F11" s="86">
        <f t="shared" si="3"/>
        <v>3.17</v>
      </c>
      <c r="G11" s="86">
        <f t="shared" si="4"/>
        <v>3.97</v>
      </c>
      <c r="H11" s="86">
        <f t="shared" si="5"/>
        <v>4.76</v>
      </c>
      <c r="I11" s="86">
        <f t="shared" si="6"/>
        <v>3.17</v>
      </c>
      <c r="J11" s="29"/>
      <c r="K11" s="85">
        <v>21.14</v>
      </c>
      <c r="L11" s="85">
        <v>21.39</v>
      </c>
    </row>
    <row r="12" spans="1:12" ht="14.25" customHeight="1" thickBot="1">
      <c r="A12" s="66" t="s">
        <v>103</v>
      </c>
      <c r="B12" s="85">
        <v>20.059999999999999</v>
      </c>
      <c r="C12" s="86">
        <f t="shared" si="0"/>
        <v>12.036</v>
      </c>
      <c r="D12" s="86">
        <f t="shared" si="1"/>
        <v>15.05</v>
      </c>
      <c r="E12" s="86">
        <f t="shared" si="2"/>
        <v>18.05</v>
      </c>
      <c r="F12" s="86">
        <f t="shared" si="3"/>
        <v>3.01</v>
      </c>
      <c r="G12" s="86">
        <f t="shared" si="4"/>
        <v>3.76</v>
      </c>
      <c r="H12" s="86">
        <f t="shared" si="5"/>
        <v>4.51</v>
      </c>
      <c r="I12" s="86">
        <f t="shared" si="6"/>
        <v>3.01</v>
      </c>
      <c r="J12" s="29"/>
      <c r="K12" s="85">
        <v>20.059999999999999</v>
      </c>
      <c r="L12" s="85">
        <v>20.28</v>
      </c>
    </row>
    <row r="13" spans="1:12" ht="14.25" customHeight="1" thickBot="1">
      <c r="A13" s="66" t="s">
        <v>102</v>
      </c>
      <c r="B13" s="85">
        <v>19.43</v>
      </c>
      <c r="C13" s="86">
        <f t="shared" si="0"/>
        <v>11.657999999999999</v>
      </c>
      <c r="D13" s="86">
        <f t="shared" si="1"/>
        <v>14.57</v>
      </c>
      <c r="E13" s="86">
        <f t="shared" si="2"/>
        <v>17.489999999999998</v>
      </c>
      <c r="F13" s="86">
        <f t="shared" si="3"/>
        <v>2.91</v>
      </c>
      <c r="G13" s="86">
        <f t="shared" si="4"/>
        <v>3.64</v>
      </c>
      <c r="H13" s="86">
        <f t="shared" si="5"/>
        <v>4.37</v>
      </c>
      <c r="I13" s="86">
        <f t="shared" si="6"/>
        <v>2.91</v>
      </c>
      <c r="J13" s="29"/>
      <c r="K13" s="85">
        <v>19.43</v>
      </c>
      <c r="L13" s="85">
        <v>19.62</v>
      </c>
    </row>
    <row r="14" spans="1:12" ht="14.25" customHeight="1" thickBot="1">
      <c r="A14" s="66" t="s">
        <v>101</v>
      </c>
      <c r="B14" s="85">
        <v>19.03</v>
      </c>
      <c r="C14" s="86">
        <f t="shared" si="0"/>
        <v>11.418000000000001</v>
      </c>
      <c r="D14" s="86">
        <f t="shared" si="1"/>
        <v>14.27</v>
      </c>
      <c r="E14" s="86">
        <f t="shared" si="2"/>
        <v>17.13</v>
      </c>
      <c r="F14" s="86">
        <f t="shared" si="3"/>
        <v>2.85</v>
      </c>
      <c r="G14" s="86">
        <f t="shared" si="4"/>
        <v>3.57</v>
      </c>
      <c r="H14" s="86">
        <f t="shared" si="5"/>
        <v>4.28</v>
      </c>
      <c r="I14" s="86">
        <f t="shared" si="6"/>
        <v>2.85</v>
      </c>
      <c r="J14" s="29"/>
      <c r="K14" s="85">
        <v>19.03</v>
      </c>
      <c r="L14" s="85">
        <v>19.22</v>
      </c>
    </row>
    <row r="15" spans="1:12" ht="14.25" customHeight="1" thickBot="1">
      <c r="A15" s="66" t="s">
        <v>100</v>
      </c>
      <c r="B15" s="85">
        <v>18.22</v>
      </c>
      <c r="C15" s="86">
        <f t="shared" si="0"/>
        <v>10.931999999999999</v>
      </c>
      <c r="D15" s="86">
        <f t="shared" si="1"/>
        <v>13.67</v>
      </c>
      <c r="E15" s="86">
        <f t="shared" si="2"/>
        <v>16.399999999999999</v>
      </c>
      <c r="F15" s="86">
        <f t="shared" si="3"/>
        <v>2.73</v>
      </c>
      <c r="G15" s="86">
        <f t="shared" si="4"/>
        <v>3.42</v>
      </c>
      <c r="H15" s="86">
        <f t="shared" si="5"/>
        <v>4.0999999999999996</v>
      </c>
      <c r="I15" s="86">
        <f t="shared" si="6"/>
        <v>2.73</v>
      </c>
      <c r="J15" s="29"/>
      <c r="K15" s="85">
        <v>18.22</v>
      </c>
      <c r="L15" s="85">
        <v>18.399999999999999</v>
      </c>
    </row>
    <row r="16" spans="1:12" ht="14.25" customHeight="1" thickBot="1">
      <c r="A16" s="66" t="s">
        <v>99</v>
      </c>
      <c r="B16" s="85">
        <v>17.46</v>
      </c>
      <c r="C16" s="86">
        <f t="shared" si="0"/>
        <v>10.476000000000001</v>
      </c>
      <c r="D16" s="86">
        <f t="shared" si="1"/>
        <v>13.1</v>
      </c>
      <c r="E16" s="86">
        <f t="shared" si="2"/>
        <v>15.71</v>
      </c>
      <c r="F16" s="86">
        <f t="shared" si="3"/>
        <v>2.62</v>
      </c>
      <c r="G16" s="86">
        <f t="shared" si="4"/>
        <v>3.28</v>
      </c>
      <c r="H16" s="86">
        <f t="shared" si="5"/>
        <v>3.93</v>
      </c>
      <c r="I16" s="86">
        <f t="shared" si="6"/>
        <v>2.62</v>
      </c>
      <c r="J16" s="29"/>
      <c r="K16" s="85">
        <v>17.46</v>
      </c>
      <c r="L16" s="85">
        <v>17.64</v>
      </c>
    </row>
    <row r="17" spans="1:13" ht="14.25" customHeight="1" thickBot="1">
      <c r="A17" s="66" t="s">
        <v>98</v>
      </c>
      <c r="B17" s="85">
        <v>16.77</v>
      </c>
      <c r="C17" s="86">
        <f t="shared" si="0"/>
        <v>10.061999999999999</v>
      </c>
      <c r="D17" s="86">
        <f t="shared" si="1"/>
        <v>12.58</v>
      </c>
      <c r="E17" s="86">
        <f t="shared" si="2"/>
        <v>15.09</v>
      </c>
      <c r="F17" s="86">
        <f t="shared" si="3"/>
        <v>2.52</v>
      </c>
      <c r="G17" s="86">
        <f t="shared" si="4"/>
        <v>3.15</v>
      </c>
      <c r="H17" s="86">
        <f t="shared" si="5"/>
        <v>3.77</v>
      </c>
      <c r="I17" s="86">
        <f t="shared" si="6"/>
        <v>2.52</v>
      </c>
      <c r="J17" s="29"/>
      <c r="K17" s="85">
        <v>16.77</v>
      </c>
      <c r="L17" s="85">
        <v>16.940000000000001</v>
      </c>
    </row>
    <row r="18" spans="1:13" ht="14.25" customHeight="1" thickBot="1">
      <c r="A18" s="66" t="s">
        <v>97</v>
      </c>
      <c r="B18" s="85">
        <v>15.98</v>
      </c>
      <c r="C18" s="86">
        <f t="shared" si="0"/>
        <v>9.5879999999999992</v>
      </c>
      <c r="D18" s="86">
        <f t="shared" si="1"/>
        <v>11.99</v>
      </c>
      <c r="E18" s="86">
        <f t="shared" si="2"/>
        <v>14.38</v>
      </c>
      <c r="F18" s="86">
        <f t="shared" si="3"/>
        <v>2.4</v>
      </c>
      <c r="G18" s="86">
        <f t="shared" si="4"/>
        <v>3</v>
      </c>
      <c r="H18" s="86">
        <f t="shared" si="5"/>
        <v>3.6</v>
      </c>
      <c r="I18" s="86">
        <f t="shared" si="6"/>
        <v>2.4</v>
      </c>
      <c r="J18" s="29"/>
      <c r="K18" s="85">
        <v>15.98</v>
      </c>
      <c r="L18" s="85">
        <v>16.14</v>
      </c>
    </row>
    <row r="19" spans="1:13" ht="14.25" customHeight="1" thickBot="1">
      <c r="A19" s="66" t="s">
        <v>96</v>
      </c>
      <c r="B19" s="85">
        <v>15.35</v>
      </c>
      <c r="C19" s="86">
        <f t="shared" si="0"/>
        <v>9.2099999999999991</v>
      </c>
      <c r="D19" s="86">
        <f t="shared" si="1"/>
        <v>11.51</v>
      </c>
      <c r="E19" s="86">
        <f t="shared" si="2"/>
        <v>13.82</v>
      </c>
      <c r="F19" s="86">
        <f t="shared" si="3"/>
        <v>2.2999999999999998</v>
      </c>
      <c r="G19" s="86">
        <f t="shared" si="4"/>
        <v>2.88</v>
      </c>
      <c r="H19" s="86">
        <f t="shared" si="5"/>
        <v>3.46</v>
      </c>
      <c r="I19" s="86">
        <f t="shared" si="6"/>
        <v>2.2999999999999998</v>
      </c>
      <c r="J19" s="29"/>
      <c r="K19" s="85">
        <v>15.35</v>
      </c>
      <c r="L19" s="85">
        <v>15.51</v>
      </c>
    </row>
    <row r="20" spans="1:13" ht="14.25" customHeight="1" thickBot="1">
      <c r="A20" s="66" t="s">
        <v>95</v>
      </c>
      <c r="B20" s="85">
        <v>14.73</v>
      </c>
      <c r="C20" s="86">
        <f t="shared" si="0"/>
        <v>8.8379999999999992</v>
      </c>
      <c r="D20" s="86">
        <f t="shared" si="1"/>
        <v>11.05</v>
      </c>
      <c r="E20" s="86">
        <f t="shared" si="2"/>
        <v>13.26</v>
      </c>
      <c r="F20" s="86">
        <f t="shared" si="3"/>
        <v>2.21</v>
      </c>
      <c r="G20" s="86">
        <f t="shared" si="4"/>
        <v>2.76</v>
      </c>
      <c r="H20" s="86">
        <f t="shared" si="5"/>
        <v>3.32</v>
      </c>
      <c r="I20" s="86">
        <f t="shared" si="6"/>
        <v>2.21</v>
      </c>
      <c r="J20" s="29"/>
      <c r="K20" s="85">
        <v>14.73</v>
      </c>
      <c r="L20" s="85">
        <v>14.89</v>
      </c>
    </row>
    <row r="21" spans="1:13" ht="14.25" customHeight="1" thickBot="1">
      <c r="A21" s="87" t="s">
        <v>94</v>
      </c>
      <c r="B21" s="85">
        <v>14.43</v>
      </c>
      <c r="C21" s="86">
        <f t="shared" si="0"/>
        <v>8.6579999999999995</v>
      </c>
      <c r="D21" s="86">
        <f t="shared" si="1"/>
        <v>10.82</v>
      </c>
      <c r="E21" s="86">
        <f t="shared" si="2"/>
        <v>12.99</v>
      </c>
      <c r="F21" s="86">
        <f t="shared" si="3"/>
        <v>2.16</v>
      </c>
      <c r="G21" s="86">
        <f t="shared" si="4"/>
        <v>2.71</v>
      </c>
      <c r="H21" s="86">
        <f t="shared" si="5"/>
        <v>3.25</v>
      </c>
      <c r="I21" s="86">
        <f t="shared" si="6"/>
        <v>2.16</v>
      </c>
      <c r="J21" s="29"/>
      <c r="K21" s="85">
        <v>14.43</v>
      </c>
      <c r="L21" s="85">
        <v>14.59</v>
      </c>
    </row>
    <row r="22" spans="1:13" ht="14.25" customHeight="1" thickBot="1">
      <c r="A22" s="87" t="s">
        <v>93</v>
      </c>
      <c r="B22" s="88">
        <v>11.94</v>
      </c>
      <c r="C22" s="89">
        <f t="shared" si="0"/>
        <v>7.1639999999999997</v>
      </c>
      <c r="D22" s="89">
        <f t="shared" si="1"/>
        <v>8.9600000000000009</v>
      </c>
      <c r="E22" s="89">
        <f t="shared" si="2"/>
        <v>10.75</v>
      </c>
      <c r="F22" s="89">
        <f t="shared" si="3"/>
        <v>1.79</v>
      </c>
      <c r="G22" s="89">
        <f t="shared" si="4"/>
        <v>2.2400000000000002</v>
      </c>
      <c r="H22" s="89">
        <f t="shared" si="5"/>
        <v>2.69</v>
      </c>
      <c r="I22" s="86">
        <f t="shared" si="6"/>
        <v>1.79</v>
      </c>
      <c r="J22" s="29"/>
      <c r="K22" s="88">
        <v>11.94</v>
      </c>
      <c r="L22" s="88">
        <v>12.11</v>
      </c>
    </row>
    <row r="23" spans="1:13" ht="14.25" customHeight="1" thickBot="1">
      <c r="A23" s="193" t="s">
        <v>151</v>
      </c>
      <c r="B23" s="194" t="s">
        <v>149</v>
      </c>
      <c r="C23" s="72" t="s">
        <v>150</v>
      </c>
      <c r="D23" s="73"/>
      <c r="E23" s="73"/>
      <c r="F23" s="190" t="s">
        <v>30</v>
      </c>
      <c r="G23" s="191"/>
      <c r="H23" s="192"/>
      <c r="I23" s="79" t="s">
        <v>31</v>
      </c>
      <c r="J23" s="75"/>
      <c r="K23" s="29"/>
      <c r="L23" s="29"/>
    </row>
    <row r="24" spans="1:13" ht="14.25" customHeight="1" thickBot="1">
      <c r="A24" s="196"/>
      <c r="B24" s="195"/>
      <c r="C24" s="76" t="s">
        <v>32</v>
      </c>
      <c r="D24" s="76" t="s">
        <v>33</v>
      </c>
      <c r="E24" s="76" t="s">
        <v>34</v>
      </c>
      <c r="F24" s="77" t="s">
        <v>32</v>
      </c>
      <c r="G24" s="78" t="s">
        <v>33</v>
      </c>
      <c r="H24" s="78" t="s">
        <v>34</v>
      </c>
      <c r="I24" s="90"/>
      <c r="J24" s="75"/>
      <c r="K24" s="29"/>
      <c r="L24" s="29"/>
    </row>
    <row r="25" spans="1:13" ht="14.25" customHeight="1">
      <c r="A25" s="91"/>
      <c r="B25" s="92"/>
      <c r="C25" s="93">
        <v>0.6</v>
      </c>
      <c r="D25" s="93">
        <v>0.75</v>
      </c>
      <c r="E25" s="94">
        <v>0.9</v>
      </c>
      <c r="F25" s="94">
        <v>0.25</v>
      </c>
      <c r="G25" s="94">
        <v>0.25</v>
      </c>
      <c r="H25" s="94">
        <v>0.25</v>
      </c>
      <c r="I25" s="94">
        <v>0.15</v>
      </c>
      <c r="J25" s="29"/>
    </row>
    <row r="26" spans="1:13" ht="14.25" customHeight="1" thickBot="1">
      <c r="A26" s="95" t="s">
        <v>124</v>
      </c>
      <c r="B26" s="85">
        <v>27.39</v>
      </c>
      <c r="C26" s="96">
        <f t="shared" ref="C26:C37" si="7">ROUND($B26*0.6,2)</f>
        <v>16.43</v>
      </c>
      <c r="D26" s="96">
        <f t="shared" ref="D26:D37" si="8">ROUND($B26*0.75,2)</f>
        <v>20.54</v>
      </c>
      <c r="E26" s="96">
        <f t="shared" ref="E26:E37" si="9">ROUND($B26*0.9,2)</f>
        <v>24.65</v>
      </c>
      <c r="F26" s="96">
        <f t="shared" ref="F26:F37" si="10">ROUND($C26*0.25,2)</f>
        <v>4.1100000000000003</v>
      </c>
      <c r="G26" s="96">
        <f t="shared" ref="G26:G37" si="11">ROUND($D26*0.25,2)</f>
        <v>5.14</v>
      </c>
      <c r="H26" s="96">
        <f t="shared" ref="H26:H37" si="12">ROUND($E26*0.25,2)</f>
        <v>6.16</v>
      </c>
      <c r="I26" s="96">
        <f>ROUND($B26*0.15,2)</f>
        <v>4.1100000000000003</v>
      </c>
      <c r="J26" s="29"/>
      <c r="K26" s="85">
        <v>26.52</v>
      </c>
      <c r="L26" s="85">
        <v>27.39</v>
      </c>
      <c r="M26" s="85">
        <v>27.67</v>
      </c>
    </row>
    <row r="27" spans="1:13" ht="14.25" customHeight="1" thickBot="1">
      <c r="A27" s="97" t="s">
        <v>123</v>
      </c>
      <c r="B27" s="85">
        <v>25.58</v>
      </c>
      <c r="C27" s="96">
        <f t="shared" si="7"/>
        <v>15.35</v>
      </c>
      <c r="D27" s="96">
        <f t="shared" si="8"/>
        <v>19.190000000000001</v>
      </c>
      <c r="E27" s="96">
        <f t="shared" si="9"/>
        <v>23.02</v>
      </c>
      <c r="F27" s="96">
        <f t="shared" si="10"/>
        <v>3.84</v>
      </c>
      <c r="G27" s="96">
        <f t="shared" si="11"/>
        <v>4.8</v>
      </c>
      <c r="H27" s="96">
        <f t="shared" si="12"/>
        <v>5.76</v>
      </c>
      <c r="I27" s="96">
        <f t="shared" ref="I27:I37" si="13">ROUND($B27*0.15,2)</f>
        <v>3.84</v>
      </c>
      <c r="J27" s="29"/>
      <c r="K27" s="85">
        <v>24.77</v>
      </c>
      <c r="L27" s="85">
        <v>25.58</v>
      </c>
      <c r="M27" s="85">
        <v>25.85</v>
      </c>
    </row>
    <row r="28" spans="1:13" ht="14.25" customHeight="1" thickBot="1">
      <c r="A28" s="97" t="s">
        <v>122</v>
      </c>
      <c r="B28" s="85">
        <v>24.18</v>
      </c>
      <c r="C28" s="96">
        <f t="shared" si="7"/>
        <v>14.51</v>
      </c>
      <c r="D28" s="96">
        <f t="shared" si="8"/>
        <v>18.14</v>
      </c>
      <c r="E28" s="96">
        <f t="shared" si="9"/>
        <v>21.76</v>
      </c>
      <c r="F28" s="96">
        <f t="shared" si="10"/>
        <v>3.63</v>
      </c>
      <c r="G28" s="96">
        <f t="shared" si="11"/>
        <v>4.54</v>
      </c>
      <c r="H28" s="96">
        <f t="shared" si="12"/>
        <v>5.44</v>
      </c>
      <c r="I28" s="96">
        <f t="shared" si="13"/>
        <v>3.63</v>
      </c>
      <c r="J28" s="29"/>
      <c r="K28" s="85">
        <v>23.41</v>
      </c>
      <c r="L28" s="85">
        <v>24.18</v>
      </c>
      <c r="M28" s="85">
        <v>24.43</v>
      </c>
    </row>
    <row r="29" spans="1:13" ht="14.25" customHeight="1" thickBot="1">
      <c r="A29" s="97" t="s">
        <v>121</v>
      </c>
      <c r="B29" s="85">
        <v>22.65</v>
      </c>
      <c r="C29" s="96">
        <f t="shared" si="7"/>
        <v>13.59</v>
      </c>
      <c r="D29" s="96">
        <f t="shared" si="8"/>
        <v>16.989999999999998</v>
      </c>
      <c r="E29" s="96">
        <f t="shared" si="9"/>
        <v>20.39</v>
      </c>
      <c r="F29" s="96">
        <f t="shared" si="10"/>
        <v>3.4</v>
      </c>
      <c r="G29" s="96">
        <f t="shared" si="11"/>
        <v>4.25</v>
      </c>
      <c r="H29" s="96">
        <f t="shared" si="12"/>
        <v>5.0999999999999996</v>
      </c>
      <c r="I29" s="96">
        <f t="shared" si="13"/>
        <v>3.4</v>
      </c>
      <c r="J29" s="29"/>
      <c r="K29" s="85">
        <v>21.93</v>
      </c>
      <c r="L29" s="85">
        <v>22.65</v>
      </c>
      <c r="M29" s="85">
        <v>22.89</v>
      </c>
    </row>
    <row r="30" spans="1:13" ht="14.25" customHeight="1" thickBot="1">
      <c r="A30" s="97" t="s">
        <v>8</v>
      </c>
      <c r="B30" s="85">
        <v>21.81</v>
      </c>
      <c r="C30" s="96">
        <f t="shared" si="7"/>
        <v>13.09</v>
      </c>
      <c r="D30" s="96">
        <f t="shared" si="8"/>
        <v>16.36</v>
      </c>
      <c r="E30" s="96">
        <f t="shared" si="9"/>
        <v>19.63</v>
      </c>
      <c r="F30" s="96">
        <f t="shared" si="10"/>
        <v>3.27</v>
      </c>
      <c r="G30" s="96">
        <f t="shared" si="11"/>
        <v>4.09</v>
      </c>
      <c r="H30" s="96">
        <f t="shared" si="12"/>
        <v>4.91</v>
      </c>
      <c r="I30" s="96">
        <f t="shared" si="13"/>
        <v>3.27</v>
      </c>
      <c r="J30" s="29"/>
      <c r="K30" s="85">
        <v>21.12</v>
      </c>
      <c r="L30" s="85">
        <v>21.81</v>
      </c>
      <c r="M30" s="85">
        <v>22.04</v>
      </c>
    </row>
    <row r="31" spans="1:13" ht="14.25" customHeight="1" thickBot="1">
      <c r="A31" s="97" t="s">
        <v>120</v>
      </c>
      <c r="B31" s="85">
        <v>21.03</v>
      </c>
      <c r="C31" s="96">
        <f t="shared" si="7"/>
        <v>12.62</v>
      </c>
      <c r="D31" s="96">
        <f t="shared" si="8"/>
        <v>15.77</v>
      </c>
      <c r="E31" s="96">
        <f t="shared" si="9"/>
        <v>18.93</v>
      </c>
      <c r="F31" s="96">
        <f t="shared" si="10"/>
        <v>3.16</v>
      </c>
      <c r="G31" s="96">
        <f t="shared" si="11"/>
        <v>3.94</v>
      </c>
      <c r="H31" s="96">
        <f t="shared" si="12"/>
        <v>4.7300000000000004</v>
      </c>
      <c r="I31" s="96">
        <f t="shared" si="13"/>
        <v>3.15</v>
      </c>
      <c r="J31" s="29"/>
      <c r="K31" s="85">
        <v>20.36</v>
      </c>
      <c r="L31" s="85">
        <v>21.03</v>
      </c>
      <c r="M31" s="85">
        <v>21.25</v>
      </c>
    </row>
    <row r="32" spans="1:13" ht="14.25" customHeight="1" thickBot="1">
      <c r="A32" s="97" t="s">
        <v>119</v>
      </c>
      <c r="B32" s="85">
        <v>20.079999999999998</v>
      </c>
      <c r="C32" s="96">
        <f t="shared" si="7"/>
        <v>12.05</v>
      </c>
      <c r="D32" s="96">
        <f t="shared" si="8"/>
        <v>15.06</v>
      </c>
      <c r="E32" s="96">
        <f t="shared" si="9"/>
        <v>18.07</v>
      </c>
      <c r="F32" s="96">
        <f t="shared" si="10"/>
        <v>3.01</v>
      </c>
      <c r="G32" s="96">
        <f t="shared" si="11"/>
        <v>3.77</v>
      </c>
      <c r="H32" s="96">
        <f t="shared" si="12"/>
        <v>4.5199999999999996</v>
      </c>
      <c r="I32" s="96">
        <f t="shared" si="13"/>
        <v>3.01</v>
      </c>
      <c r="J32" s="29"/>
      <c r="K32" s="85">
        <v>19.440000000000001</v>
      </c>
      <c r="L32" s="85">
        <v>20.079999999999998</v>
      </c>
      <c r="M32" s="85">
        <v>20.29</v>
      </c>
    </row>
    <row r="33" spans="1:13" ht="14.25" customHeight="1" thickBot="1">
      <c r="A33" s="97" t="s">
        <v>118</v>
      </c>
      <c r="B33" s="85">
        <v>19.77</v>
      </c>
      <c r="C33" s="96">
        <f t="shared" si="7"/>
        <v>11.86</v>
      </c>
      <c r="D33" s="96">
        <f t="shared" si="8"/>
        <v>14.83</v>
      </c>
      <c r="E33" s="96">
        <f t="shared" si="9"/>
        <v>17.79</v>
      </c>
      <c r="F33" s="96">
        <f t="shared" si="10"/>
        <v>2.97</v>
      </c>
      <c r="G33" s="96">
        <f t="shared" si="11"/>
        <v>3.71</v>
      </c>
      <c r="H33" s="96">
        <f t="shared" si="12"/>
        <v>4.45</v>
      </c>
      <c r="I33" s="96">
        <f t="shared" si="13"/>
        <v>2.97</v>
      </c>
      <c r="J33" s="29"/>
      <c r="K33" s="85">
        <v>19.14</v>
      </c>
      <c r="L33" s="85">
        <v>19.77</v>
      </c>
      <c r="M33" s="85">
        <v>19.98</v>
      </c>
    </row>
    <row r="34" spans="1:13" ht="14.25" customHeight="1" thickBot="1">
      <c r="A34" s="97" t="s">
        <v>117</v>
      </c>
      <c r="B34" s="85">
        <v>18.89</v>
      </c>
      <c r="C34" s="96">
        <f t="shared" si="7"/>
        <v>11.33</v>
      </c>
      <c r="D34" s="96">
        <f t="shared" si="8"/>
        <v>14.17</v>
      </c>
      <c r="E34" s="96">
        <f t="shared" si="9"/>
        <v>17</v>
      </c>
      <c r="F34" s="96">
        <f t="shared" si="10"/>
        <v>2.83</v>
      </c>
      <c r="G34" s="96">
        <f t="shared" si="11"/>
        <v>3.54</v>
      </c>
      <c r="H34" s="96">
        <f t="shared" si="12"/>
        <v>4.25</v>
      </c>
      <c r="I34" s="96">
        <f t="shared" si="13"/>
        <v>2.83</v>
      </c>
      <c r="J34" s="29"/>
      <c r="K34" s="85">
        <v>18.29</v>
      </c>
      <c r="L34" s="85">
        <v>18.89</v>
      </c>
      <c r="M34" s="85">
        <v>19.09</v>
      </c>
    </row>
    <row r="35" spans="1:13" ht="14.25" customHeight="1" thickBot="1">
      <c r="A35" s="97" t="s">
        <v>116</v>
      </c>
      <c r="B35" s="85">
        <v>18.100000000000001</v>
      </c>
      <c r="C35" s="96">
        <f t="shared" si="7"/>
        <v>10.86</v>
      </c>
      <c r="D35" s="96">
        <f t="shared" si="8"/>
        <v>13.58</v>
      </c>
      <c r="E35" s="96">
        <f t="shared" si="9"/>
        <v>16.29</v>
      </c>
      <c r="F35" s="96">
        <f t="shared" si="10"/>
        <v>2.72</v>
      </c>
      <c r="G35" s="96">
        <f t="shared" si="11"/>
        <v>3.4</v>
      </c>
      <c r="H35" s="96">
        <f t="shared" si="12"/>
        <v>4.07</v>
      </c>
      <c r="I35" s="96">
        <f t="shared" si="13"/>
        <v>2.72</v>
      </c>
      <c r="J35" s="29"/>
      <c r="K35" s="85">
        <v>17.52</v>
      </c>
      <c r="L35" s="85">
        <v>18.100000000000001</v>
      </c>
      <c r="M35" s="85">
        <v>18.29</v>
      </c>
    </row>
    <row r="36" spans="1:13" ht="14.25" customHeight="1" thickBot="1">
      <c r="A36" s="97" t="s">
        <v>115</v>
      </c>
      <c r="B36" s="85">
        <v>16.77</v>
      </c>
      <c r="C36" s="96">
        <f t="shared" si="7"/>
        <v>10.06</v>
      </c>
      <c r="D36" s="96">
        <f t="shared" si="8"/>
        <v>12.58</v>
      </c>
      <c r="E36" s="96">
        <f t="shared" si="9"/>
        <v>15.09</v>
      </c>
      <c r="F36" s="96">
        <f t="shared" si="10"/>
        <v>2.52</v>
      </c>
      <c r="G36" s="96">
        <f t="shared" si="11"/>
        <v>3.15</v>
      </c>
      <c r="H36" s="96">
        <f t="shared" si="12"/>
        <v>3.77</v>
      </c>
      <c r="I36" s="96">
        <f t="shared" si="13"/>
        <v>2.52</v>
      </c>
      <c r="J36" s="29"/>
      <c r="K36" s="85">
        <v>16.23</v>
      </c>
      <c r="L36" s="85">
        <v>16.77</v>
      </c>
      <c r="M36" s="85">
        <v>16.940000000000001</v>
      </c>
    </row>
    <row r="37" spans="1:13" ht="14.25" customHeight="1" thickBot="1">
      <c r="A37" s="98" t="s">
        <v>114</v>
      </c>
      <c r="B37" s="85">
        <v>15.57</v>
      </c>
      <c r="C37" s="96">
        <f t="shared" si="7"/>
        <v>9.34</v>
      </c>
      <c r="D37" s="96">
        <f t="shared" si="8"/>
        <v>11.68</v>
      </c>
      <c r="E37" s="96">
        <f t="shared" si="9"/>
        <v>14.01</v>
      </c>
      <c r="F37" s="96">
        <f t="shared" si="10"/>
        <v>2.34</v>
      </c>
      <c r="G37" s="96">
        <f t="shared" si="11"/>
        <v>2.92</v>
      </c>
      <c r="H37" s="96">
        <f t="shared" si="12"/>
        <v>3.5</v>
      </c>
      <c r="I37" s="96">
        <f t="shared" si="13"/>
        <v>2.34</v>
      </c>
      <c r="J37" s="29"/>
      <c r="K37" s="85">
        <v>15.07</v>
      </c>
      <c r="L37" s="85">
        <v>15.57</v>
      </c>
      <c r="M37" s="85">
        <v>15.73</v>
      </c>
    </row>
    <row r="38" spans="1:13" ht="14.25" customHeight="1" thickBot="1">
      <c r="A38" s="193" t="s">
        <v>148</v>
      </c>
      <c r="B38" s="188" t="s">
        <v>149</v>
      </c>
      <c r="C38" s="72" t="s">
        <v>150</v>
      </c>
      <c r="D38" s="73"/>
      <c r="E38" s="73"/>
      <c r="F38" s="190" t="s">
        <v>30</v>
      </c>
      <c r="G38" s="191"/>
      <c r="H38" s="192"/>
      <c r="I38" s="29" t="s">
        <v>31</v>
      </c>
      <c r="J38" s="75"/>
      <c r="K38" s="29"/>
      <c r="L38" s="29"/>
    </row>
    <row r="39" spans="1:13" ht="14.25" customHeight="1" thickBot="1">
      <c r="A39" s="189"/>
      <c r="B39" s="189"/>
      <c r="C39" s="76" t="s">
        <v>32</v>
      </c>
      <c r="D39" s="76" t="s">
        <v>33</v>
      </c>
      <c r="E39" s="76" t="s">
        <v>34</v>
      </c>
      <c r="F39" s="77" t="s">
        <v>32</v>
      </c>
      <c r="G39" s="78" t="s">
        <v>33</v>
      </c>
      <c r="H39" s="78" t="s">
        <v>34</v>
      </c>
      <c r="I39" s="99"/>
      <c r="J39" s="75"/>
      <c r="K39" s="29"/>
      <c r="L39" s="29"/>
    </row>
    <row r="40" spans="1:13" ht="14.25" customHeight="1" thickBot="1">
      <c r="A40" s="80"/>
      <c r="B40" s="81"/>
      <c r="C40" s="82">
        <v>0.6</v>
      </c>
      <c r="D40" s="82">
        <v>0.75</v>
      </c>
      <c r="E40" s="83">
        <v>0.9</v>
      </c>
      <c r="F40" s="83">
        <v>0.25</v>
      </c>
      <c r="G40" s="83">
        <v>0.25</v>
      </c>
      <c r="H40" s="83">
        <v>0.25</v>
      </c>
      <c r="I40" s="83">
        <v>0.15</v>
      </c>
      <c r="J40" s="29"/>
      <c r="K40" s="29"/>
      <c r="L40" s="29"/>
    </row>
    <row r="41" spans="1:13" ht="14.25" customHeight="1" thickBot="1">
      <c r="A41" s="100" t="s">
        <v>141</v>
      </c>
      <c r="B41" s="101">
        <f>B8</f>
        <v>25.22</v>
      </c>
      <c r="C41" s="86">
        <f t="shared" ref="C41:C57" si="14">$B41*0.6</f>
        <v>15.131999999999998</v>
      </c>
      <c r="D41" s="86">
        <f t="shared" ref="D41:D57" si="15">ROUND($B41*0.75,2)</f>
        <v>18.920000000000002</v>
      </c>
      <c r="E41" s="86">
        <f t="shared" ref="E41:E57" si="16">ROUND($B41*0.9,2)</f>
        <v>22.7</v>
      </c>
      <c r="F41" s="86">
        <f t="shared" ref="F41:F57" si="17">ROUND($C41*0.25,2)</f>
        <v>3.78</v>
      </c>
      <c r="G41" s="86">
        <f t="shared" ref="G41:G57" si="18">ROUND($D41*0.25,2)</f>
        <v>4.7300000000000004</v>
      </c>
      <c r="H41" s="86">
        <f t="shared" ref="H41:H57" si="19">ROUND($E41*0.25,2)</f>
        <v>5.68</v>
      </c>
      <c r="I41" s="86">
        <f>ROUND($B41*0.15,2)</f>
        <v>3.78</v>
      </c>
      <c r="J41" s="29"/>
      <c r="K41" s="29" t="s">
        <v>152</v>
      </c>
      <c r="L41" s="29"/>
    </row>
    <row r="42" spans="1:13" ht="14.25" customHeight="1" thickBot="1">
      <c r="A42" s="100" t="s">
        <v>140</v>
      </c>
      <c r="B42" s="101">
        <f>B9</f>
        <v>23.05</v>
      </c>
      <c r="C42" s="86">
        <f t="shared" si="14"/>
        <v>13.83</v>
      </c>
      <c r="D42" s="86">
        <f t="shared" si="15"/>
        <v>17.29</v>
      </c>
      <c r="E42" s="86">
        <f t="shared" si="16"/>
        <v>20.75</v>
      </c>
      <c r="F42" s="86">
        <f t="shared" si="17"/>
        <v>3.46</v>
      </c>
      <c r="G42" s="86">
        <f t="shared" si="18"/>
        <v>4.32</v>
      </c>
      <c r="H42" s="86">
        <f t="shared" si="19"/>
        <v>5.19</v>
      </c>
      <c r="I42" s="86">
        <f t="shared" ref="I42:I57" si="20">ROUND($B42*0.15,2)</f>
        <v>3.46</v>
      </c>
      <c r="J42" s="29"/>
      <c r="K42" s="29" t="s">
        <v>153</v>
      </c>
      <c r="L42" s="29"/>
    </row>
    <row r="43" spans="1:13" ht="14.25" customHeight="1" thickBot="1">
      <c r="A43" s="100" t="s">
        <v>139</v>
      </c>
      <c r="B43" s="101">
        <f>B10</f>
        <v>21.24</v>
      </c>
      <c r="C43" s="86">
        <f t="shared" si="14"/>
        <v>12.743999999999998</v>
      </c>
      <c r="D43" s="86">
        <f t="shared" si="15"/>
        <v>15.93</v>
      </c>
      <c r="E43" s="86">
        <f t="shared" si="16"/>
        <v>19.12</v>
      </c>
      <c r="F43" s="86">
        <f t="shared" si="17"/>
        <v>3.19</v>
      </c>
      <c r="G43" s="86">
        <f t="shared" si="18"/>
        <v>3.98</v>
      </c>
      <c r="H43" s="86">
        <f t="shared" si="19"/>
        <v>4.78</v>
      </c>
      <c r="I43" s="86">
        <f t="shared" si="20"/>
        <v>3.19</v>
      </c>
      <c r="J43" s="29"/>
      <c r="K43" s="29" t="s">
        <v>154</v>
      </c>
      <c r="L43" s="29"/>
    </row>
    <row r="44" spans="1:13" ht="14.25" customHeight="1" thickBot="1">
      <c r="A44" s="100" t="s">
        <v>138</v>
      </c>
      <c r="B44" s="101">
        <f>B10</f>
        <v>21.24</v>
      </c>
      <c r="C44" s="86">
        <f t="shared" si="14"/>
        <v>12.743999999999998</v>
      </c>
      <c r="D44" s="86">
        <f t="shared" si="15"/>
        <v>15.93</v>
      </c>
      <c r="E44" s="86">
        <f t="shared" si="16"/>
        <v>19.12</v>
      </c>
      <c r="F44" s="86">
        <f t="shared" si="17"/>
        <v>3.19</v>
      </c>
      <c r="G44" s="86">
        <f t="shared" si="18"/>
        <v>3.98</v>
      </c>
      <c r="H44" s="86">
        <f t="shared" si="19"/>
        <v>4.78</v>
      </c>
      <c r="I44" s="86">
        <f t="shared" si="20"/>
        <v>3.19</v>
      </c>
      <c r="J44" s="29"/>
      <c r="K44" s="29" t="s">
        <v>154</v>
      </c>
      <c r="L44" s="29"/>
    </row>
    <row r="45" spans="1:13" ht="14.25" customHeight="1" thickBot="1">
      <c r="A45" s="100" t="s">
        <v>137</v>
      </c>
      <c r="B45" s="101">
        <f>B11</f>
        <v>21.14</v>
      </c>
      <c r="C45" s="86">
        <f t="shared" si="14"/>
        <v>12.683999999999999</v>
      </c>
      <c r="D45" s="86">
        <f t="shared" si="15"/>
        <v>15.86</v>
      </c>
      <c r="E45" s="86">
        <f t="shared" si="16"/>
        <v>19.03</v>
      </c>
      <c r="F45" s="86">
        <f t="shared" si="17"/>
        <v>3.17</v>
      </c>
      <c r="G45" s="86">
        <f t="shared" si="18"/>
        <v>3.97</v>
      </c>
      <c r="H45" s="86">
        <f t="shared" si="19"/>
        <v>4.76</v>
      </c>
      <c r="I45" s="86">
        <f t="shared" si="20"/>
        <v>3.17</v>
      </c>
      <c r="J45" s="29"/>
      <c r="K45" s="29" t="s">
        <v>105</v>
      </c>
      <c r="L45" s="29"/>
    </row>
    <row r="46" spans="1:13" ht="14.25" customHeight="1" thickBot="1">
      <c r="A46" s="100" t="s">
        <v>136</v>
      </c>
      <c r="B46" s="101">
        <f>B12</f>
        <v>20.059999999999999</v>
      </c>
      <c r="C46" s="86">
        <f t="shared" si="14"/>
        <v>12.036</v>
      </c>
      <c r="D46" s="86">
        <f t="shared" si="15"/>
        <v>15.05</v>
      </c>
      <c r="E46" s="86">
        <f t="shared" si="16"/>
        <v>18.05</v>
      </c>
      <c r="F46" s="86">
        <f t="shared" si="17"/>
        <v>3.01</v>
      </c>
      <c r="G46" s="86">
        <f t="shared" si="18"/>
        <v>3.76</v>
      </c>
      <c r="H46" s="86">
        <f t="shared" si="19"/>
        <v>4.51</v>
      </c>
      <c r="I46" s="86">
        <f t="shared" si="20"/>
        <v>3.01</v>
      </c>
      <c r="J46" s="29"/>
      <c r="K46" s="29" t="s">
        <v>103</v>
      </c>
      <c r="L46" s="29"/>
    </row>
    <row r="47" spans="1:13" ht="14.25" customHeight="1" thickBot="1">
      <c r="A47" s="100" t="s">
        <v>135</v>
      </c>
      <c r="B47" s="101">
        <f>B12</f>
        <v>20.059999999999999</v>
      </c>
      <c r="C47" s="86">
        <f t="shared" si="14"/>
        <v>12.036</v>
      </c>
      <c r="D47" s="86">
        <f t="shared" si="15"/>
        <v>15.05</v>
      </c>
      <c r="E47" s="86">
        <f t="shared" si="16"/>
        <v>18.05</v>
      </c>
      <c r="F47" s="86">
        <f t="shared" si="17"/>
        <v>3.01</v>
      </c>
      <c r="G47" s="86">
        <f t="shared" si="18"/>
        <v>3.76</v>
      </c>
      <c r="H47" s="86">
        <f t="shared" si="19"/>
        <v>4.51</v>
      </c>
      <c r="I47" s="86">
        <f t="shared" si="20"/>
        <v>3.01</v>
      </c>
      <c r="J47" s="29"/>
      <c r="K47" s="29" t="s">
        <v>103</v>
      </c>
      <c r="L47" s="29"/>
    </row>
    <row r="48" spans="1:13" ht="14.25" customHeight="1" thickBot="1">
      <c r="A48" s="100" t="s">
        <v>134</v>
      </c>
      <c r="B48" s="101">
        <f>B12</f>
        <v>20.059999999999999</v>
      </c>
      <c r="C48" s="86">
        <f t="shared" si="14"/>
        <v>12.036</v>
      </c>
      <c r="D48" s="86">
        <f t="shared" si="15"/>
        <v>15.05</v>
      </c>
      <c r="E48" s="86">
        <f t="shared" si="16"/>
        <v>18.05</v>
      </c>
      <c r="F48" s="86">
        <f t="shared" si="17"/>
        <v>3.01</v>
      </c>
      <c r="G48" s="86">
        <f t="shared" si="18"/>
        <v>3.76</v>
      </c>
      <c r="H48" s="86">
        <f t="shared" si="19"/>
        <v>4.51</v>
      </c>
      <c r="I48" s="86">
        <f t="shared" si="20"/>
        <v>3.01</v>
      </c>
      <c r="J48" s="29"/>
      <c r="K48" s="29" t="s">
        <v>103</v>
      </c>
      <c r="L48" s="29"/>
    </row>
    <row r="49" spans="1:12" ht="14.25" customHeight="1" thickBot="1">
      <c r="A49" s="100" t="s">
        <v>133</v>
      </c>
      <c r="B49" s="101">
        <f>B13</f>
        <v>19.43</v>
      </c>
      <c r="C49" s="86">
        <f t="shared" si="14"/>
        <v>11.657999999999999</v>
      </c>
      <c r="D49" s="86">
        <f t="shared" si="15"/>
        <v>14.57</v>
      </c>
      <c r="E49" s="86">
        <f t="shared" si="16"/>
        <v>17.489999999999998</v>
      </c>
      <c r="F49" s="86">
        <f t="shared" si="17"/>
        <v>2.91</v>
      </c>
      <c r="G49" s="86">
        <f t="shared" si="18"/>
        <v>3.64</v>
      </c>
      <c r="H49" s="86">
        <f t="shared" si="19"/>
        <v>4.37</v>
      </c>
      <c r="I49" s="86">
        <f t="shared" si="20"/>
        <v>2.91</v>
      </c>
      <c r="J49" s="29"/>
      <c r="K49" s="29" t="s">
        <v>102</v>
      </c>
      <c r="L49" s="29"/>
    </row>
    <row r="50" spans="1:12" ht="14.25" customHeight="1" thickBot="1">
      <c r="A50" s="100" t="s">
        <v>132</v>
      </c>
      <c r="B50" s="101">
        <f>B13</f>
        <v>19.43</v>
      </c>
      <c r="C50" s="86">
        <f t="shared" si="14"/>
        <v>11.657999999999999</v>
      </c>
      <c r="D50" s="86">
        <f t="shared" si="15"/>
        <v>14.57</v>
      </c>
      <c r="E50" s="86">
        <f t="shared" si="16"/>
        <v>17.489999999999998</v>
      </c>
      <c r="F50" s="86">
        <f t="shared" si="17"/>
        <v>2.91</v>
      </c>
      <c r="G50" s="86">
        <f t="shared" si="18"/>
        <v>3.64</v>
      </c>
      <c r="H50" s="86">
        <f t="shared" si="19"/>
        <v>4.37</v>
      </c>
      <c r="I50" s="86">
        <f t="shared" si="20"/>
        <v>2.91</v>
      </c>
      <c r="J50" s="29"/>
      <c r="K50" s="29" t="s">
        <v>102</v>
      </c>
      <c r="L50" s="29"/>
    </row>
    <row r="51" spans="1:12" ht="14.25" customHeight="1" thickBot="1">
      <c r="A51" s="100" t="s">
        <v>131</v>
      </c>
      <c r="B51" s="101">
        <f>B13</f>
        <v>19.43</v>
      </c>
      <c r="C51" s="86">
        <f t="shared" si="14"/>
        <v>11.657999999999999</v>
      </c>
      <c r="D51" s="86">
        <f t="shared" si="15"/>
        <v>14.57</v>
      </c>
      <c r="E51" s="86">
        <f t="shared" si="16"/>
        <v>17.489999999999998</v>
      </c>
      <c r="F51" s="86">
        <f t="shared" si="17"/>
        <v>2.91</v>
      </c>
      <c r="G51" s="86">
        <f t="shared" si="18"/>
        <v>3.64</v>
      </c>
      <c r="H51" s="86">
        <f t="shared" si="19"/>
        <v>4.37</v>
      </c>
      <c r="I51" s="86">
        <f t="shared" si="20"/>
        <v>2.91</v>
      </c>
      <c r="J51" s="29"/>
      <c r="K51" s="29" t="s">
        <v>102</v>
      </c>
      <c r="L51" s="29"/>
    </row>
    <row r="52" spans="1:12" ht="14.25" customHeight="1" thickBot="1">
      <c r="A52" s="100" t="s">
        <v>130</v>
      </c>
      <c r="B52" s="101">
        <f>B14</f>
        <v>19.03</v>
      </c>
      <c r="C52" s="86">
        <f t="shared" si="14"/>
        <v>11.418000000000001</v>
      </c>
      <c r="D52" s="86">
        <f t="shared" si="15"/>
        <v>14.27</v>
      </c>
      <c r="E52" s="86">
        <f t="shared" si="16"/>
        <v>17.13</v>
      </c>
      <c r="F52" s="86">
        <f t="shared" si="17"/>
        <v>2.85</v>
      </c>
      <c r="G52" s="86">
        <f t="shared" si="18"/>
        <v>3.57</v>
      </c>
      <c r="H52" s="86">
        <f t="shared" si="19"/>
        <v>4.28</v>
      </c>
      <c r="I52" s="86">
        <f t="shared" si="20"/>
        <v>2.85</v>
      </c>
      <c r="J52" s="29"/>
      <c r="K52" s="29" t="s">
        <v>101</v>
      </c>
      <c r="L52" s="29"/>
    </row>
    <row r="53" spans="1:12" ht="14.25" customHeight="1" thickBot="1">
      <c r="A53" s="100" t="s">
        <v>129</v>
      </c>
      <c r="B53" s="101">
        <f>B14</f>
        <v>19.03</v>
      </c>
      <c r="C53" s="86">
        <f t="shared" si="14"/>
        <v>11.418000000000001</v>
      </c>
      <c r="D53" s="86">
        <f t="shared" si="15"/>
        <v>14.27</v>
      </c>
      <c r="E53" s="86">
        <f t="shared" si="16"/>
        <v>17.13</v>
      </c>
      <c r="F53" s="86">
        <f t="shared" si="17"/>
        <v>2.85</v>
      </c>
      <c r="G53" s="86">
        <f t="shared" si="18"/>
        <v>3.57</v>
      </c>
      <c r="H53" s="86">
        <f t="shared" si="19"/>
        <v>4.28</v>
      </c>
      <c r="I53" s="86">
        <f t="shared" si="20"/>
        <v>2.85</v>
      </c>
      <c r="J53" s="29"/>
      <c r="K53" s="29" t="s">
        <v>101</v>
      </c>
      <c r="L53" s="29"/>
    </row>
    <row r="54" spans="1:12" ht="14.25" customHeight="1" thickBot="1">
      <c r="A54" s="100" t="s">
        <v>128</v>
      </c>
      <c r="B54" s="101">
        <f>B14</f>
        <v>19.03</v>
      </c>
      <c r="C54" s="86">
        <f t="shared" si="14"/>
        <v>11.418000000000001</v>
      </c>
      <c r="D54" s="86">
        <f t="shared" si="15"/>
        <v>14.27</v>
      </c>
      <c r="E54" s="86">
        <f t="shared" si="16"/>
        <v>17.13</v>
      </c>
      <c r="F54" s="86">
        <f t="shared" si="17"/>
        <v>2.85</v>
      </c>
      <c r="G54" s="86">
        <f t="shared" si="18"/>
        <v>3.57</v>
      </c>
      <c r="H54" s="86">
        <f t="shared" si="19"/>
        <v>4.28</v>
      </c>
      <c r="I54" s="86">
        <f t="shared" si="20"/>
        <v>2.85</v>
      </c>
      <c r="J54" s="29"/>
      <c r="K54" s="29" t="s">
        <v>101</v>
      </c>
      <c r="L54" s="29"/>
    </row>
    <row r="55" spans="1:12" ht="14.25" customHeight="1" thickBot="1">
      <c r="A55" s="100" t="s">
        <v>127</v>
      </c>
      <c r="B55" s="101">
        <f>B17</f>
        <v>16.77</v>
      </c>
      <c r="C55" s="86">
        <f t="shared" si="14"/>
        <v>10.061999999999999</v>
      </c>
      <c r="D55" s="86">
        <f t="shared" si="15"/>
        <v>12.58</v>
      </c>
      <c r="E55" s="86">
        <f t="shared" si="16"/>
        <v>15.09</v>
      </c>
      <c r="F55" s="86">
        <f t="shared" si="17"/>
        <v>2.52</v>
      </c>
      <c r="G55" s="86">
        <f t="shared" si="18"/>
        <v>3.15</v>
      </c>
      <c r="H55" s="86">
        <f t="shared" si="19"/>
        <v>3.77</v>
      </c>
      <c r="I55" s="86">
        <f t="shared" si="20"/>
        <v>2.52</v>
      </c>
      <c r="J55" s="29"/>
      <c r="K55" s="29" t="s">
        <v>98</v>
      </c>
      <c r="L55" s="29"/>
    </row>
    <row r="56" spans="1:12" ht="14.25" customHeight="1" thickBot="1">
      <c r="A56" s="100" t="s">
        <v>126</v>
      </c>
      <c r="B56" s="101">
        <f>B18</f>
        <v>15.98</v>
      </c>
      <c r="C56" s="86">
        <f t="shared" si="14"/>
        <v>9.5879999999999992</v>
      </c>
      <c r="D56" s="86">
        <f t="shared" si="15"/>
        <v>11.99</v>
      </c>
      <c r="E56" s="86">
        <f t="shared" si="16"/>
        <v>14.38</v>
      </c>
      <c r="F56" s="86">
        <f t="shared" si="17"/>
        <v>2.4</v>
      </c>
      <c r="G56" s="86">
        <f t="shared" si="18"/>
        <v>3</v>
      </c>
      <c r="H56" s="86">
        <f t="shared" si="19"/>
        <v>3.6</v>
      </c>
      <c r="I56" s="86">
        <f t="shared" si="20"/>
        <v>2.4</v>
      </c>
      <c r="J56" s="29"/>
      <c r="K56" s="29" t="s">
        <v>97</v>
      </c>
      <c r="L56" s="29"/>
    </row>
    <row r="57" spans="1:12" ht="14.25" customHeight="1" thickBot="1">
      <c r="A57" s="100" t="s">
        <v>125</v>
      </c>
      <c r="B57" s="101">
        <f>B21</f>
        <v>14.43</v>
      </c>
      <c r="C57" s="86">
        <f t="shared" si="14"/>
        <v>8.6579999999999995</v>
      </c>
      <c r="D57" s="86">
        <f t="shared" si="15"/>
        <v>10.82</v>
      </c>
      <c r="E57" s="86">
        <f t="shared" si="16"/>
        <v>12.99</v>
      </c>
      <c r="F57" s="86">
        <f t="shared" si="17"/>
        <v>2.16</v>
      </c>
      <c r="G57" s="86">
        <f t="shared" si="18"/>
        <v>2.71</v>
      </c>
      <c r="H57" s="86">
        <f t="shared" si="19"/>
        <v>3.25</v>
      </c>
      <c r="I57" s="86">
        <f t="shared" si="20"/>
        <v>2.16</v>
      </c>
      <c r="J57" s="29"/>
      <c r="K57" s="29" t="s">
        <v>94</v>
      </c>
      <c r="L57" s="29"/>
    </row>
    <row r="58" spans="1:12" ht="14.25" customHeight="1" thickBot="1">
      <c r="A58" s="102" t="s">
        <v>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ht="14.25" customHeight="1" thickBot="1">
      <c r="A59" s="193" t="s">
        <v>151</v>
      </c>
      <c r="B59" s="194" t="s">
        <v>155</v>
      </c>
      <c r="C59" s="103" t="s">
        <v>156</v>
      </c>
      <c r="D59" s="104"/>
      <c r="E59" s="104"/>
      <c r="F59" s="104"/>
      <c r="G59" s="193" t="s">
        <v>31</v>
      </c>
      <c r="H59" s="105"/>
      <c r="I59" s="29"/>
      <c r="J59" s="29"/>
      <c r="K59" s="194" t="s">
        <v>155</v>
      </c>
      <c r="L59" s="29"/>
    </row>
    <row r="60" spans="1:12" ht="14.25" customHeight="1" thickBot="1">
      <c r="A60" s="196"/>
      <c r="B60" s="195"/>
      <c r="C60" s="76" t="s">
        <v>39</v>
      </c>
      <c r="D60" s="76" t="s">
        <v>40</v>
      </c>
      <c r="E60" s="76" t="s">
        <v>41</v>
      </c>
      <c r="F60" s="76" t="s">
        <v>42</v>
      </c>
      <c r="G60" s="189"/>
      <c r="H60" s="106" t="s">
        <v>38</v>
      </c>
      <c r="I60" s="29"/>
      <c r="J60" s="29"/>
      <c r="K60" s="195"/>
      <c r="L60" s="29"/>
    </row>
    <row r="61" spans="1:12" ht="14.25" customHeight="1" thickBot="1">
      <c r="A61" s="91"/>
      <c r="B61" s="92"/>
      <c r="C61" s="82">
        <v>0.4</v>
      </c>
      <c r="D61" s="82">
        <v>0.5</v>
      </c>
      <c r="E61" s="82">
        <v>0.65</v>
      </c>
      <c r="F61" s="83">
        <v>0.8</v>
      </c>
      <c r="G61" s="83">
        <v>0.15</v>
      </c>
      <c r="H61" s="107">
        <v>0.25</v>
      </c>
      <c r="I61" s="29"/>
      <c r="J61" s="29"/>
      <c r="K61" s="92"/>
      <c r="L61" s="29"/>
    </row>
    <row r="62" spans="1:12" ht="14.25" customHeight="1">
      <c r="A62" s="108" t="s">
        <v>124</v>
      </c>
      <c r="B62" s="110">
        <v>31.45</v>
      </c>
      <c r="C62" s="96">
        <f t="shared" ref="C62:C108" si="21">ROUND($B62 *0.4,2)</f>
        <v>12.58</v>
      </c>
      <c r="D62" s="96">
        <f t="shared" ref="D62:D108" si="22">ROUND($B62 *0.5,2)</f>
        <v>15.73</v>
      </c>
      <c r="E62" s="96">
        <f t="shared" ref="E62:E108" si="23">ROUND($B62 *0.65,2)</f>
        <v>20.440000000000001</v>
      </c>
      <c r="F62" s="96">
        <f t="shared" ref="F62:F108" si="24">ROUND($B62 *0.8,2)</f>
        <v>25.16</v>
      </c>
      <c r="G62" s="96">
        <f t="shared" ref="G62:G108" si="25">ROUND($B62*0.15,2)</f>
        <v>4.72</v>
      </c>
      <c r="H62" s="109">
        <f t="shared" ref="H62:H105" si="26">ROUND(B62 /4,2)</f>
        <v>7.86</v>
      </c>
      <c r="I62" s="29"/>
      <c r="J62" s="29"/>
      <c r="K62" s="110">
        <v>31.45</v>
      </c>
      <c r="L62" s="110">
        <v>31.78</v>
      </c>
    </row>
    <row r="63" spans="1:12" ht="14.25" customHeight="1">
      <c r="A63" s="111" t="s">
        <v>123</v>
      </c>
      <c r="B63" s="110">
        <v>29.13</v>
      </c>
      <c r="C63" s="96">
        <f t="shared" si="21"/>
        <v>11.65</v>
      </c>
      <c r="D63" s="96">
        <f t="shared" si="22"/>
        <v>14.57</v>
      </c>
      <c r="E63" s="96">
        <f t="shared" si="23"/>
        <v>18.93</v>
      </c>
      <c r="F63" s="96">
        <f t="shared" si="24"/>
        <v>23.3</v>
      </c>
      <c r="G63" s="96">
        <f t="shared" si="25"/>
        <v>4.37</v>
      </c>
      <c r="H63" s="109">
        <f t="shared" si="26"/>
        <v>7.28</v>
      </c>
      <c r="I63" s="29"/>
      <c r="J63" s="29"/>
      <c r="K63" s="110">
        <v>29.13</v>
      </c>
      <c r="L63" s="110">
        <v>29.43</v>
      </c>
    </row>
    <row r="64" spans="1:12" ht="14.25" customHeight="1">
      <c r="A64" s="111" t="s">
        <v>122</v>
      </c>
      <c r="B64" s="110">
        <v>27.45</v>
      </c>
      <c r="C64" s="96">
        <f t="shared" si="21"/>
        <v>10.98</v>
      </c>
      <c r="D64" s="96">
        <f t="shared" si="22"/>
        <v>13.73</v>
      </c>
      <c r="E64" s="96">
        <f t="shared" si="23"/>
        <v>17.84</v>
      </c>
      <c r="F64" s="96">
        <f t="shared" si="24"/>
        <v>21.96</v>
      </c>
      <c r="G64" s="96">
        <f t="shared" si="25"/>
        <v>4.12</v>
      </c>
      <c r="H64" s="109">
        <f t="shared" si="26"/>
        <v>6.86</v>
      </c>
      <c r="I64" s="29"/>
      <c r="J64" s="29"/>
      <c r="K64" s="110">
        <v>27.45</v>
      </c>
      <c r="L64" s="110">
        <v>27.74</v>
      </c>
    </row>
    <row r="65" spans="1:12" ht="14.25" customHeight="1">
      <c r="A65" s="111" t="s">
        <v>121</v>
      </c>
      <c r="B65" s="110">
        <v>25.82</v>
      </c>
      <c r="C65" s="96">
        <f t="shared" si="21"/>
        <v>10.33</v>
      </c>
      <c r="D65" s="96">
        <f t="shared" si="22"/>
        <v>12.91</v>
      </c>
      <c r="E65" s="96">
        <f t="shared" si="23"/>
        <v>16.78</v>
      </c>
      <c r="F65" s="96">
        <f t="shared" si="24"/>
        <v>20.66</v>
      </c>
      <c r="G65" s="96">
        <f t="shared" si="25"/>
        <v>3.87</v>
      </c>
      <c r="H65" s="109">
        <f t="shared" si="26"/>
        <v>6.46</v>
      </c>
      <c r="I65" s="29"/>
      <c r="J65" s="29"/>
      <c r="K65" s="110">
        <v>25.82</v>
      </c>
      <c r="L65" s="110">
        <v>26.09</v>
      </c>
    </row>
    <row r="66" spans="1:12" ht="14.25" customHeight="1">
      <c r="A66" s="111" t="s">
        <v>8</v>
      </c>
      <c r="B66" s="110">
        <v>24.58</v>
      </c>
      <c r="C66" s="96">
        <f t="shared" si="21"/>
        <v>9.83</v>
      </c>
      <c r="D66" s="96">
        <f t="shared" si="22"/>
        <v>12.29</v>
      </c>
      <c r="E66" s="96">
        <f t="shared" si="23"/>
        <v>15.98</v>
      </c>
      <c r="F66" s="96">
        <f t="shared" si="24"/>
        <v>19.66</v>
      </c>
      <c r="G66" s="96">
        <f t="shared" si="25"/>
        <v>3.69</v>
      </c>
      <c r="H66" s="109">
        <f t="shared" si="26"/>
        <v>6.15</v>
      </c>
      <c r="I66" s="29"/>
      <c r="J66" s="29"/>
      <c r="K66" s="110">
        <v>24.58</v>
      </c>
      <c r="L66" s="110">
        <v>28.84</v>
      </c>
    </row>
    <row r="67" spans="1:12" ht="14.25" customHeight="1">
      <c r="A67" s="111" t="s">
        <v>120</v>
      </c>
      <c r="B67" s="110">
        <v>23.92</v>
      </c>
      <c r="C67" s="96">
        <f t="shared" si="21"/>
        <v>9.57</v>
      </c>
      <c r="D67" s="96">
        <f t="shared" si="22"/>
        <v>11.96</v>
      </c>
      <c r="E67" s="96">
        <f t="shared" si="23"/>
        <v>15.55</v>
      </c>
      <c r="F67" s="96">
        <f t="shared" si="24"/>
        <v>19.14</v>
      </c>
      <c r="G67" s="96">
        <f t="shared" si="25"/>
        <v>3.59</v>
      </c>
      <c r="H67" s="109">
        <f t="shared" si="26"/>
        <v>5.98</v>
      </c>
      <c r="I67" s="29"/>
      <c r="J67" s="29"/>
      <c r="K67" s="110">
        <v>23.92</v>
      </c>
      <c r="L67" s="110">
        <v>24.17</v>
      </c>
    </row>
    <row r="68" spans="1:12" ht="14.25" customHeight="1">
      <c r="A68" s="111" t="s">
        <v>119</v>
      </c>
      <c r="B68" s="110">
        <v>22.7</v>
      </c>
      <c r="C68" s="96">
        <f t="shared" si="21"/>
        <v>9.08</v>
      </c>
      <c r="D68" s="96">
        <f t="shared" si="22"/>
        <v>11.35</v>
      </c>
      <c r="E68" s="96">
        <f t="shared" si="23"/>
        <v>14.76</v>
      </c>
      <c r="F68" s="96">
        <f t="shared" si="24"/>
        <v>18.16</v>
      </c>
      <c r="G68" s="96">
        <f t="shared" si="25"/>
        <v>3.41</v>
      </c>
      <c r="H68" s="109">
        <f t="shared" si="26"/>
        <v>5.68</v>
      </c>
      <c r="I68" s="29"/>
      <c r="J68" s="29"/>
      <c r="K68" s="110">
        <v>22.7</v>
      </c>
      <c r="L68" s="110">
        <v>22.94</v>
      </c>
    </row>
    <row r="69" spans="1:12" ht="14.25" customHeight="1">
      <c r="A69" s="111" t="s">
        <v>118</v>
      </c>
      <c r="B69" s="110">
        <v>22.21</v>
      </c>
      <c r="C69" s="96">
        <f t="shared" si="21"/>
        <v>8.8800000000000008</v>
      </c>
      <c r="D69" s="96">
        <f t="shared" si="22"/>
        <v>11.11</v>
      </c>
      <c r="E69" s="96">
        <f t="shared" si="23"/>
        <v>14.44</v>
      </c>
      <c r="F69" s="96">
        <f t="shared" si="24"/>
        <v>17.77</v>
      </c>
      <c r="G69" s="96">
        <f t="shared" si="25"/>
        <v>3.33</v>
      </c>
      <c r="H69" s="109">
        <f t="shared" si="26"/>
        <v>5.55</v>
      </c>
      <c r="I69" s="29"/>
      <c r="J69" s="29"/>
      <c r="K69" s="110">
        <v>22.21</v>
      </c>
      <c r="L69" s="110">
        <v>22.44</v>
      </c>
    </row>
    <row r="70" spans="1:12" ht="14.25" customHeight="1">
      <c r="A70" s="111" t="s">
        <v>117</v>
      </c>
      <c r="B70" s="110">
        <v>21.75</v>
      </c>
      <c r="C70" s="96">
        <f t="shared" si="21"/>
        <v>8.6999999999999993</v>
      </c>
      <c r="D70" s="96">
        <f t="shared" si="22"/>
        <v>10.88</v>
      </c>
      <c r="E70" s="96">
        <f t="shared" si="23"/>
        <v>14.14</v>
      </c>
      <c r="F70" s="96">
        <f t="shared" si="24"/>
        <v>17.399999999999999</v>
      </c>
      <c r="G70" s="96">
        <f t="shared" si="25"/>
        <v>3.26</v>
      </c>
      <c r="H70" s="109">
        <f t="shared" si="26"/>
        <v>5.44</v>
      </c>
      <c r="I70" s="29"/>
      <c r="J70" s="29"/>
      <c r="K70" s="110">
        <v>21.75</v>
      </c>
      <c r="L70" s="110">
        <v>21.98</v>
      </c>
    </row>
    <row r="71" spans="1:12" ht="14.25" customHeight="1">
      <c r="A71" s="111" t="s">
        <v>116</v>
      </c>
      <c r="B71" s="110">
        <v>20.93</v>
      </c>
      <c r="C71" s="96">
        <f t="shared" si="21"/>
        <v>8.3699999999999992</v>
      </c>
      <c r="D71" s="96">
        <f t="shared" si="22"/>
        <v>10.47</v>
      </c>
      <c r="E71" s="96">
        <f t="shared" si="23"/>
        <v>13.6</v>
      </c>
      <c r="F71" s="96">
        <f t="shared" si="24"/>
        <v>16.739999999999998</v>
      </c>
      <c r="G71" s="96">
        <f t="shared" si="25"/>
        <v>3.14</v>
      </c>
      <c r="H71" s="109">
        <f t="shared" si="26"/>
        <v>5.23</v>
      </c>
      <c r="I71" s="29"/>
      <c r="J71" s="29"/>
      <c r="K71" s="110">
        <v>20.93</v>
      </c>
      <c r="L71" s="110">
        <v>21.15</v>
      </c>
    </row>
    <row r="72" spans="1:12" ht="14.25" customHeight="1">
      <c r="A72" s="111" t="s">
        <v>115</v>
      </c>
      <c r="B72" s="110">
        <v>19.149999999999999</v>
      </c>
      <c r="C72" s="96">
        <f t="shared" si="21"/>
        <v>7.66</v>
      </c>
      <c r="D72" s="96">
        <f t="shared" si="22"/>
        <v>9.58</v>
      </c>
      <c r="E72" s="96">
        <f t="shared" si="23"/>
        <v>12.45</v>
      </c>
      <c r="F72" s="96">
        <f t="shared" si="24"/>
        <v>15.32</v>
      </c>
      <c r="G72" s="96">
        <f t="shared" si="25"/>
        <v>2.87</v>
      </c>
      <c r="H72" s="109">
        <f t="shared" si="26"/>
        <v>4.79</v>
      </c>
      <c r="I72" s="29"/>
      <c r="J72" s="29"/>
      <c r="K72" s="110">
        <v>19.149999999999999</v>
      </c>
      <c r="L72" s="110">
        <v>19.350000000000001</v>
      </c>
    </row>
    <row r="73" spans="1:12" ht="14.25" customHeight="1" thickBot="1">
      <c r="A73" s="112" t="s">
        <v>114</v>
      </c>
      <c r="B73" s="113">
        <v>17.63</v>
      </c>
      <c r="C73" s="96">
        <f t="shared" si="21"/>
        <v>7.05</v>
      </c>
      <c r="D73" s="96">
        <f t="shared" si="22"/>
        <v>8.82</v>
      </c>
      <c r="E73" s="96">
        <f t="shared" si="23"/>
        <v>11.46</v>
      </c>
      <c r="F73" s="96">
        <f t="shared" si="24"/>
        <v>14.1</v>
      </c>
      <c r="G73" s="96">
        <f t="shared" si="25"/>
        <v>2.64</v>
      </c>
      <c r="H73" s="109">
        <f t="shared" si="26"/>
        <v>4.41</v>
      </c>
      <c r="I73" s="29"/>
      <c r="J73" s="29"/>
      <c r="K73" s="113">
        <v>17.63</v>
      </c>
      <c r="L73" s="110">
        <v>17.82</v>
      </c>
    </row>
    <row r="74" spans="1:12" ht="15.75" customHeight="1" thickTop="1" thickBot="1">
      <c r="A74" s="114" t="s">
        <v>141</v>
      </c>
      <c r="B74" s="101">
        <f t="shared" ref="B74:B76" si="27">B94</f>
        <v>29.28</v>
      </c>
      <c r="C74" s="96">
        <f t="shared" si="21"/>
        <v>11.71</v>
      </c>
      <c r="D74" s="96">
        <f t="shared" si="22"/>
        <v>14.64</v>
      </c>
      <c r="E74" s="96">
        <f t="shared" si="23"/>
        <v>19.03</v>
      </c>
      <c r="F74" s="96">
        <f t="shared" si="24"/>
        <v>23.42</v>
      </c>
      <c r="G74" s="96">
        <f t="shared" si="25"/>
        <v>4.3899999999999997</v>
      </c>
      <c r="H74" s="109">
        <f t="shared" si="26"/>
        <v>7.32</v>
      </c>
      <c r="I74" s="29"/>
      <c r="J74" s="29"/>
      <c r="K74" s="29" t="s">
        <v>152</v>
      </c>
      <c r="L74" s="29"/>
    </row>
    <row r="75" spans="1:12" ht="15.75" customHeight="1" thickBot="1">
      <c r="A75" s="115" t="s">
        <v>140</v>
      </c>
      <c r="B75" s="101">
        <f t="shared" si="27"/>
        <v>28.88</v>
      </c>
      <c r="C75" s="96">
        <f t="shared" si="21"/>
        <v>11.55</v>
      </c>
      <c r="D75" s="96">
        <f t="shared" si="22"/>
        <v>14.44</v>
      </c>
      <c r="E75" s="96">
        <f t="shared" si="23"/>
        <v>18.77</v>
      </c>
      <c r="F75" s="96">
        <f t="shared" si="24"/>
        <v>23.1</v>
      </c>
      <c r="G75" s="96">
        <f t="shared" si="25"/>
        <v>4.33</v>
      </c>
      <c r="H75" s="109">
        <f t="shared" si="26"/>
        <v>7.22</v>
      </c>
      <c r="I75" s="29"/>
      <c r="J75" s="29"/>
      <c r="K75" s="29" t="s">
        <v>153</v>
      </c>
      <c r="L75" s="29"/>
    </row>
    <row r="76" spans="1:12" ht="15.75" customHeight="1" thickBot="1">
      <c r="A76" s="115" t="s">
        <v>139</v>
      </c>
      <c r="B76" s="101">
        <f t="shared" si="27"/>
        <v>26.23</v>
      </c>
      <c r="C76" s="96">
        <f t="shared" si="21"/>
        <v>10.49</v>
      </c>
      <c r="D76" s="96">
        <f t="shared" si="22"/>
        <v>13.12</v>
      </c>
      <c r="E76" s="96">
        <f t="shared" si="23"/>
        <v>17.05</v>
      </c>
      <c r="F76" s="96">
        <f t="shared" si="24"/>
        <v>20.98</v>
      </c>
      <c r="G76" s="96">
        <f t="shared" si="25"/>
        <v>3.93</v>
      </c>
      <c r="H76" s="109">
        <f t="shared" si="26"/>
        <v>6.56</v>
      </c>
      <c r="I76" s="29"/>
      <c r="J76" s="29"/>
      <c r="K76" s="29" t="s">
        <v>154</v>
      </c>
      <c r="L76" s="29"/>
    </row>
    <row r="77" spans="1:12" ht="15.75" customHeight="1" thickBot="1">
      <c r="A77" s="115" t="s">
        <v>138</v>
      </c>
      <c r="B77" s="101">
        <f t="shared" ref="B77:B78" si="28">B96</f>
        <v>26.23</v>
      </c>
      <c r="C77" s="96">
        <f t="shared" si="21"/>
        <v>10.49</v>
      </c>
      <c r="D77" s="96">
        <f t="shared" si="22"/>
        <v>13.12</v>
      </c>
      <c r="E77" s="96">
        <f t="shared" si="23"/>
        <v>17.05</v>
      </c>
      <c r="F77" s="96">
        <f t="shared" si="24"/>
        <v>20.98</v>
      </c>
      <c r="G77" s="96">
        <f t="shared" si="25"/>
        <v>3.93</v>
      </c>
      <c r="H77" s="109">
        <f t="shared" si="26"/>
        <v>6.56</v>
      </c>
      <c r="I77" s="29"/>
      <c r="J77" s="29"/>
      <c r="K77" s="29" t="s">
        <v>154</v>
      </c>
      <c r="L77" s="29"/>
    </row>
    <row r="78" spans="1:12" ht="15.75" customHeight="1" thickBot="1">
      <c r="A78" s="115" t="s">
        <v>137</v>
      </c>
      <c r="B78" s="101">
        <f t="shared" si="28"/>
        <v>22.98</v>
      </c>
      <c r="C78" s="96">
        <f t="shared" si="21"/>
        <v>9.19</v>
      </c>
      <c r="D78" s="96">
        <f t="shared" si="22"/>
        <v>11.49</v>
      </c>
      <c r="E78" s="96">
        <f t="shared" si="23"/>
        <v>14.94</v>
      </c>
      <c r="F78" s="96">
        <f t="shared" si="24"/>
        <v>18.38</v>
      </c>
      <c r="G78" s="96">
        <f t="shared" si="25"/>
        <v>3.45</v>
      </c>
      <c r="H78" s="109">
        <f t="shared" si="26"/>
        <v>5.75</v>
      </c>
      <c r="I78" s="29"/>
      <c r="J78" s="29"/>
      <c r="K78" s="29" t="s">
        <v>105</v>
      </c>
      <c r="L78" s="29"/>
    </row>
    <row r="79" spans="1:12" ht="15.75" customHeight="1" thickBot="1">
      <c r="A79" s="115" t="s">
        <v>136</v>
      </c>
      <c r="B79" s="101">
        <f>B80</f>
        <v>22.46</v>
      </c>
      <c r="C79" s="96">
        <f t="shared" si="21"/>
        <v>8.98</v>
      </c>
      <c r="D79" s="96">
        <f t="shared" si="22"/>
        <v>11.23</v>
      </c>
      <c r="E79" s="96">
        <f t="shared" si="23"/>
        <v>14.6</v>
      </c>
      <c r="F79" s="96">
        <f t="shared" si="24"/>
        <v>17.97</v>
      </c>
      <c r="G79" s="96">
        <f t="shared" si="25"/>
        <v>3.37</v>
      </c>
      <c r="H79" s="109">
        <f t="shared" si="26"/>
        <v>5.62</v>
      </c>
      <c r="I79" s="29"/>
      <c r="J79" s="29"/>
      <c r="K79" s="29" t="s">
        <v>103</v>
      </c>
      <c r="L79" s="29"/>
    </row>
    <row r="80" spans="1:12" ht="15.75" customHeight="1" thickBot="1">
      <c r="A80" s="115" t="s">
        <v>135</v>
      </c>
      <c r="B80" s="101">
        <f>B98</f>
        <v>22.46</v>
      </c>
      <c r="C80" s="96">
        <f t="shared" si="21"/>
        <v>8.98</v>
      </c>
      <c r="D80" s="96">
        <f t="shared" si="22"/>
        <v>11.23</v>
      </c>
      <c r="E80" s="96">
        <f t="shared" si="23"/>
        <v>14.6</v>
      </c>
      <c r="F80" s="96">
        <f t="shared" si="24"/>
        <v>17.97</v>
      </c>
      <c r="G80" s="96">
        <f t="shared" si="25"/>
        <v>3.37</v>
      </c>
      <c r="H80" s="109">
        <f t="shared" si="26"/>
        <v>5.62</v>
      </c>
      <c r="I80" s="29"/>
      <c r="J80" s="29"/>
      <c r="K80" s="29" t="s">
        <v>103</v>
      </c>
      <c r="L80" s="29"/>
    </row>
    <row r="81" spans="1:13" ht="15.75" customHeight="1" thickBot="1">
      <c r="A81" s="115" t="s">
        <v>134</v>
      </c>
      <c r="B81" s="101">
        <f>B98</f>
        <v>22.46</v>
      </c>
      <c r="C81" s="96">
        <f t="shared" si="21"/>
        <v>8.98</v>
      </c>
      <c r="D81" s="96">
        <f t="shared" si="22"/>
        <v>11.23</v>
      </c>
      <c r="E81" s="96">
        <f t="shared" si="23"/>
        <v>14.6</v>
      </c>
      <c r="F81" s="96">
        <f t="shared" si="24"/>
        <v>17.97</v>
      </c>
      <c r="G81" s="96">
        <f t="shared" si="25"/>
        <v>3.37</v>
      </c>
      <c r="H81" s="109">
        <f t="shared" si="26"/>
        <v>5.62</v>
      </c>
      <c r="I81" s="29"/>
      <c r="J81" s="29"/>
      <c r="K81" s="29" t="s">
        <v>103</v>
      </c>
      <c r="L81" s="29"/>
    </row>
    <row r="82" spans="1:13" ht="15.75" customHeight="1" thickBot="1">
      <c r="A82" s="115" t="s">
        <v>133</v>
      </c>
      <c r="B82" s="101">
        <f>B83</f>
        <v>21.91</v>
      </c>
      <c r="C82" s="96">
        <f t="shared" si="21"/>
        <v>8.76</v>
      </c>
      <c r="D82" s="96">
        <f t="shared" si="22"/>
        <v>10.96</v>
      </c>
      <c r="E82" s="96">
        <f t="shared" si="23"/>
        <v>14.24</v>
      </c>
      <c r="F82" s="96">
        <f t="shared" si="24"/>
        <v>17.53</v>
      </c>
      <c r="G82" s="96">
        <f t="shared" si="25"/>
        <v>3.29</v>
      </c>
      <c r="H82" s="109">
        <f t="shared" si="26"/>
        <v>5.48</v>
      </c>
      <c r="I82" s="29"/>
      <c r="J82" s="29"/>
      <c r="K82" s="29" t="s">
        <v>102</v>
      </c>
      <c r="L82" s="29"/>
    </row>
    <row r="83" spans="1:13" ht="15.75" customHeight="1" thickBot="1">
      <c r="A83" s="115" t="s">
        <v>132</v>
      </c>
      <c r="B83" s="101">
        <f>B99</f>
        <v>21.91</v>
      </c>
      <c r="C83" s="96">
        <f t="shared" si="21"/>
        <v>8.76</v>
      </c>
      <c r="D83" s="96">
        <f t="shared" si="22"/>
        <v>10.96</v>
      </c>
      <c r="E83" s="96">
        <f t="shared" si="23"/>
        <v>14.24</v>
      </c>
      <c r="F83" s="96">
        <f t="shared" si="24"/>
        <v>17.53</v>
      </c>
      <c r="G83" s="96">
        <f t="shared" si="25"/>
        <v>3.29</v>
      </c>
      <c r="H83" s="109">
        <f t="shared" si="26"/>
        <v>5.48</v>
      </c>
      <c r="I83" s="29"/>
      <c r="J83" s="29"/>
      <c r="K83" s="29" t="s">
        <v>102</v>
      </c>
      <c r="L83" s="29"/>
    </row>
    <row r="84" spans="1:13" ht="15.75" customHeight="1" thickBot="1">
      <c r="A84" s="115" t="s">
        <v>131</v>
      </c>
      <c r="B84" s="101">
        <f t="shared" ref="B84:B85" si="29">B99</f>
        <v>21.91</v>
      </c>
      <c r="C84" s="96">
        <f t="shared" si="21"/>
        <v>8.76</v>
      </c>
      <c r="D84" s="96">
        <f t="shared" si="22"/>
        <v>10.96</v>
      </c>
      <c r="E84" s="96">
        <f t="shared" si="23"/>
        <v>14.24</v>
      </c>
      <c r="F84" s="96">
        <f t="shared" si="24"/>
        <v>17.53</v>
      </c>
      <c r="G84" s="96">
        <f t="shared" si="25"/>
        <v>3.29</v>
      </c>
      <c r="H84" s="109">
        <f t="shared" si="26"/>
        <v>5.48</v>
      </c>
      <c r="I84" s="29"/>
      <c r="J84" s="29"/>
      <c r="K84" s="29" t="s">
        <v>102</v>
      </c>
      <c r="L84" s="29"/>
    </row>
    <row r="85" spans="1:13" ht="15.75" customHeight="1" thickBot="1">
      <c r="A85" s="115" t="s">
        <v>130</v>
      </c>
      <c r="B85" s="101">
        <f t="shared" si="29"/>
        <v>20.89</v>
      </c>
      <c r="C85" s="96">
        <f t="shared" si="21"/>
        <v>8.36</v>
      </c>
      <c r="D85" s="96">
        <f t="shared" si="22"/>
        <v>10.45</v>
      </c>
      <c r="E85" s="96">
        <f t="shared" si="23"/>
        <v>13.58</v>
      </c>
      <c r="F85" s="96">
        <f t="shared" si="24"/>
        <v>16.71</v>
      </c>
      <c r="G85" s="96">
        <f t="shared" si="25"/>
        <v>3.13</v>
      </c>
      <c r="H85" s="109">
        <f t="shared" si="26"/>
        <v>5.22</v>
      </c>
      <c r="I85" s="29"/>
      <c r="J85" s="29"/>
      <c r="K85" s="29" t="s">
        <v>101</v>
      </c>
      <c r="L85" s="29"/>
    </row>
    <row r="86" spans="1:13" ht="15.75" customHeight="1" thickBot="1">
      <c r="A86" s="115" t="s">
        <v>129</v>
      </c>
      <c r="B86" s="101">
        <f>B100</f>
        <v>20.89</v>
      </c>
      <c r="C86" s="96">
        <f t="shared" si="21"/>
        <v>8.36</v>
      </c>
      <c r="D86" s="96">
        <f t="shared" si="22"/>
        <v>10.45</v>
      </c>
      <c r="E86" s="96">
        <f t="shared" si="23"/>
        <v>13.58</v>
      </c>
      <c r="F86" s="96">
        <f t="shared" si="24"/>
        <v>16.71</v>
      </c>
      <c r="G86" s="96">
        <f t="shared" si="25"/>
        <v>3.13</v>
      </c>
      <c r="H86" s="109">
        <f t="shared" si="26"/>
        <v>5.22</v>
      </c>
      <c r="I86" s="29"/>
      <c r="J86" s="29"/>
      <c r="K86" s="29" t="s">
        <v>101</v>
      </c>
      <c r="L86" s="29"/>
    </row>
    <row r="87" spans="1:13" ht="15.75" customHeight="1" thickBot="1">
      <c r="A87" s="115" t="s">
        <v>128</v>
      </c>
      <c r="B87" s="101">
        <f>B100</f>
        <v>20.89</v>
      </c>
      <c r="C87" s="96">
        <f t="shared" si="21"/>
        <v>8.36</v>
      </c>
      <c r="D87" s="96">
        <f t="shared" si="22"/>
        <v>10.45</v>
      </c>
      <c r="E87" s="96">
        <f t="shared" si="23"/>
        <v>13.58</v>
      </c>
      <c r="F87" s="96">
        <f t="shared" si="24"/>
        <v>16.71</v>
      </c>
      <c r="G87" s="96">
        <f t="shared" si="25"/>
        <v>3.13</v>
      </c>
      <c r="H87" s="109">
        <f t="shared" si="26"/>
        <v>5.22</v>
      </c>
      <c r="I87" s="29"/>
      <c r="J87" s="29"/>
      <c r="K87" s="29" t="s">
        <v>101</v>
      </c>
      <c r="L87" s="29"/>
    </row>
    <row r="88" spans="1:13" ht="15.75" customHeight="1" thickBot="1">
      <c r="A88" s="115" t="s">
        <v>127</v>
      </c>
      <c r="B88" s="101">
        <f t="shared" ref="B88:B89" si="30">B103</f>
        <v>18.22</v>
      </c>
      <c r="C88" s="96">
        <f t="shared" si="21"/>
        <v>7.29</v>
      </c>
      <c r="D88" s="96">
        <f t="shared" si="22"/>
        <v>9.11</v>
      </c>
      <c r="E88" s="96">
        <f t="shared" si="23"/>
        <v>11.84</v>
      </c>
      <c r="F88" s="96">
        <f t="shared" si="24"/>
        <v>14.58</v>
      </c>
      <c r="G88" s="96">
        <f t="shared" si="25"/>
        <v>2.73</v>
      </c>
      <c r="H88" s="109">
        <f t="shared" si="26"/>
        <v>4.5599999999999996</v>
      </c>
      <c r="I88" s="29"/>
      <c r="J88" s="29"/>
      <c r="K88" s="29" t="s">
        <v>98</v>
      </c>
      <c r="L88" s="29"/>
    </row>
    <row r="89" spans="1:13" ht="15.75" customHeight="1" thickBot="1">
      <c r="A89" s="115" t="s">
        <v>126</v>
      </c>
      <c r="B89" s="101">
        <f t="shared" si="30"/>
        <v>17.649999999999999</v>
      </c>
      <c r="C89" s="96">
        <f t="shared" si="21"/>
        <v>7.06</v>
      </c>
      <c r="D89" s="96">
        <f t="shared" si="22"/>
        <v>8.83</v>
      </c>
      <c r="E89" s="96">
        <f t="shared" si="23"/>
        <v>11.47</v>
      </c>
      <c r="F89" s="96">
        <f t="shared" si="24"/>
        <v>14.12</v>
      </c>
      <c r="G89" s="96">
        <f t="shared" si="25"/>
        <v>2.65</v>
      </c>
      <c r="H89" s="109">
        <f t="shared" si="26"/>
        <v>4.41</v>
      </c>
      <c r="I89" s="29"/>
      <c r="J89" s="29"/>
      <c r="K89" s="29" t="s">
        <v>97</v>
      </c>
      <c r="L89" s="29"/>
    </row>
    <row r="90" spans="1:13" ht="15.75" customHeight="1" thickBot="1">
      <c r="A90" s="116" t="s">
        <v>125</v>
      </c>
      <c r="B90" s="101">
        <f>B107</f>
        <v>16.600000000000001</v>
      </c>
      <c r="C90" s="96">
        <f t="shared" si="21"/>
        <v>6.64</v>
      </c>
      <c r="D90" s="96">
        <f t="shared" si="22"/>
        <v>8.3000000000000007</v>
      </c>
      <c r="E90" s="96">
        <f t="shared" si="23"/>
        <v>10.79</v>
      </c>
      <c r="F90" s="96">
        <f t="shared" si="24"/>
        <v>13.28</v>
      </c>
      <c r="G90" s="96">
        <f t="shared" si="25"/>
        <v>2.4900000000000002</v>
      </c>
      <c r="H90" s="109">
        <f t="shared" si="26"/>
        <v>4.1500000000000004</v>
      </c>
      <c r="I90" s="29"/>
      <c r="J90" s="29"/>
      <c r="K90" s="29" t="s">
        <v>94</v>
      </c>
      <c r="L90" s="29"/>
    </row>
    <row r="91" spans="1:13" ht="14.25" customHeight="1" thickBot="1">
      <c r="A91" s="117" t="s">
        <v>113</v>
      </c>
      <c r="B91" s="118">
        <v>35.299999999999997</v>
      </c>
      <c r="C91" s="96">
        <f t="shared" si="21"/>
        <v>14.12</v>
      </c>
      <c r="D91" s="96">
        <f t="shared" si="22"/>
        <v>17.649999999999999</v>
      </c>
      <c r="E91" s="96">
        <f t="shared" si="23"/>
        <v>22.95</v>
      </c>
      <c r="F91" s="96">
        <f t="shared" si="24"/>
        <v>28.24</v>
      </c>
      <c r="G91" s="96">
        <f t="shared" si="25"/>
        <v>5.3</v>
      </c>
      <c r="H91" s="109">
        <f t="shared" si="26"/>
        <v>8.83</v>
      </c>
      <c r="I91" s="29"/>
      <c r="J91" s="126" t="s">
        <v>167</v>
      </c>
      <c r="K91" s="118">
        <v>34.299999999999997</v>
      </c>
      <c r="L91" s="118">
        <v>35.299999999999997</v>
      </c>
      <c r="M91" s="118">
        <v>35.65</v>
      </c>
    </row>
    <row r="92" spans="1:13" ht="14.25" customHeight="1" thickBot="1">
      <c r="A92" s="119" t="s">
        <v>112</v>
      </c>
      <c r="B92" s="118">
        <v>32.56</v>
      </c>
      <c r="C92" s="96">
        <f t="shared" si="21"/>
        <v>13.02</v>
      </c>
      <c r="D92" s="96">
        <f t="shared" si="22"/>
        <v>16.28</v>
      </c>
      <c r="E92" s="96">
        <f t="shared" si="23"/>
        <v>21.16</v>
      </c>
      <c r="F92" s="96">
        <f t="shared" si="24"/>
        <v>26.05</v>
      </c>
      <c r="G92" s="96">
        <f t="shared" si="25"/>
        <v>4.88</v>
      </c>
      <c r="H92" s="109">
        <f t="shared" si="26"/>
        <v>8.14</v>
      </c>
      <c r="I92" s="29"/>
      <c r="J92" s="126" t="s">
        <v>168</v>
      </c>
      <c r="K92" s="118">
        <v>31.6</v>
      </c>
      <c r="L92" s="118">
        <v>32.56</v>
      </c>
      <c r="M92" s="118">
        <v>32.9</v>
      </c>
    </row>
    <row r="93" spans="1:13" ht="14.25" customHeight="1" thickBot="1">
      <c r="A93" s="119" t="s">
        <v>111</v>
      </c>
      <c r="B93" s="118">
        <v>29.85</v>
      </c>
      <c r="C93" s="96">
        <f t="shared" si="21"/>
        <v>11.94</v>
      </c>
      <c r="D93" s="96">
        <f t="shared" si="22"/>
        <v>14.93</v>
      </c>
      <c r="E93" s="96">
        <f t="shared" si="23"/>
        <v>19.399999999999999</v>
      </c>
      <c r="F93" s="96">
        <f t="shared" si="24"/>
        <v>23.88</v>
      </c>
      <c r="G93" s="96">
        <f t="shared" si="25"/>
        <v>4.4800000000000004</v>
      </c>
      <c r="H93" s="109">
        <f t="shared" si="26"/>
        <v>7.46</v>
      </c>
      <c r="I93" s="29"/>
      <c r="J93" s="126" t="s">
        <v>169</v>
      </c>
      <c r="K93" s="118">
        <v>28.96</v>
      </c>
      <c r="L93" s="118">
        <v>29.85</v>
      </c>
      <c r="M93" s="118">
        <v>30.17</v>
      </c>
    </row>
    <row r="94" spans="1:13" ht="14.25" customHeight="1" thickBot="1">
      <c r="A94" s="119" t="s">
        <v>110</v>
      </c>
      <c r="B94" s="118">
        <v>29.28</v>
      </c>
      <c r="C94" s="96">
        <f t="shared" si="21"/>
        <v>11.71</v>
      </c>
      <c r="D94" s="96">
        <f t="shared" si="22"/>
        <v>14.64</v>
      </c>
      <c r="E94" s="96">
        <f t="shared" si="23"/>
        <v>19.03</v>
      </c>
      <c r="F94" s="96">
        <f t="shared" si="24"/>
        <v>23.42</v>
      </c>
      <c r="G94" s="96">
        <f t="shared" si="25"/>
        <v>4.3899999999999997</v>
      </c>
      <c r="H94" s="109">
        <f t="shared" si="26"/>
        <v>7.32</v>
      </c>
      <c r="I94" s="29"/>
      <c r="J94" s="126" t="s">
        <v>170</v>
      </c>
      <c r="K94" s="118">
        <v>28.45</v>
      </c>
      <c r="L94" s="118">
        <v>29.28</v>
      </c>
      <c r="M94" s="118">
        <v>29.58</v>
      </c>
    </row>
    <row r="95" spans="1:13" ht="14.25" customHeight="1" thickBot="1">
      <c r="A95" s="119" t="s">
        <v>109</v>
      </c>
      <c r="B95" s="118">
        <v>28.88</v>
      </c>
      <c r="C95" s="96">
        <f t="shared" si="21"/>
        <v>11.55</v>
      </c>
      <c r="D95" s="96">
        <f t="shared" si="22"/>
        <v>14.44</v>
      </c>
      <c r="E95" s="96">
        <f t="shared" si="23"/>
        <v>18.77</v>
      </c>
      <c r="F95" s="96">
        <f t="shared" si="24"/>
        <v>23.1</v>
      </c>
      <c r="G95" s="96">
        <f t="shared" si="25"/>
        <v>4.33</v>
      </c>
      <c r="H95" s="109">
        <f t="shared" si="26"/>
        <v>7.22</v>
      </c>
      <c r="I95" s="29"/>
      <c r="J95" s="126" t="s">
        <v>171</v>
      </c>
      <c r="K95" s="118">
        <v>28.02</v>
      </c>
      <c r="L95" s="118">
        <v>28.88</v>
      </c>
      <c r="M95" s="118">
        <v>29.19</v>
      </c>
    </row>
    <row r="96" spans="1:13" ht="14.25" customHeight="1" thickBot="1">
      <c r="A96" s="119" t="s">
        <v>106</v>
      </c>
      <c r="B96" s="118">
        <v>26.23</v>
      </c>
      <c r="C96" s="96">
        <f t="shared" si="21"/>
        <v>10.49</v>
      </c>
      <c r="D96" s="96">
        <f t="shared" si="22"/>
        <v>13.12</v>
      </c>
      <c r="E96" s="96">
        <f t="shared" si="23"/>
        <v>17.05</v>
      </c>
      <c r="F96" s="96">
        <f t="shared" si="24"/>
        <v>20.98</v>
      </c>
      <c r="G96" s="96">
        <f t="shared" si="25"/>
        <v>3.93</v>
      </c>
      <c r="H96" s="109">
        <f t="shared" si="26"/>
        <v>6.56</v>
      </c>
      <c r="I96" s="29"/>
      <c r="J96" s="126" t="s">
        <v>172</v>
      </c>
      <c r="K96" s="118">
        <v>25.45</v>
      </c>
      <c r="L96" s="118">
        <v>26.23</v>
      </c>
      <c r="M96" s="118">
        <v>26.5</v>
      </c>
    </row>
    <row r="97" spans="1:13" ht="14.25" customHeight="1" thickBot="1">
      <c r="A97" s="119" t="s">
        <v>105</v>
      </c>
      <c r="B97" s="118">
        <v>22.98</v>
      </c>
      <c r="C97" s="96">
        <f t="shared" si="21"/>
        <v>9.19</v>
      </c>
      <c r="D97" s="96">
        <f t="shared" si="22"/>
        <v>11.49</v>
      </c>
      <c r="E97" s="96">
        <f t="shared" si="23"/>
        <v>14.94</v>
      </c>
      <c r="F97" s="96">
        <f t="shared" si="24"/>
        <v>18.38</v>
      </c>
      <c r="G97" s="96">
        <f t="shared" si="25"/>
        <v>3.45</v>
      </c>
      <c r="H97" s="109">
        <f t="shared" si="26"/>
        <v>5.75</v>
      </c>
      <c r="I97" s="29"/>
      <c r="J97" s="126" t="s">
        <v>173</v>
      </c>
      <c r="K97" s="118">
        <v>22.22</v>
      </c>
      <c r="L97" s="118">
        <v>22.98</v>
      </c>
      <c r="M97" s="118">
        <v>23.25</v>
      </c>
    </row>
    <row r="98" spans="1:13" ht="14.25" customHeight="1" thickBot="1">
      <c r="A98" s="119" t="s">
        <v>103</v>
      </c>
      <c r="B98" s="118">
        <v>22.46</v>
      </c>
      <c r="C98" s="96">
        <f t="shared" si="21"/>
        <v>8.98</v>
      </c>
      <c r="D98" s="96">
        <f t="shared" si="22"/>
        <v>11.23</v>
      </c>
      <c r="E98" s="96">
        <f t="shared" si="23"/>
        <v>14.6</v>
      </c>
      <c r="F98" s="96">
        <f t="shared" si="24"/>
        <v>17.97</v>
      </c>
      <c r="G98" s="96">
        <f t="shared" si="25"/>
        <v>3.37</v>
      </c>
      <c r="H98" s="109">
        <f t="shared" si="26"/>
        <v>5.62</v>
      </c>
      <c r="I98" s="29"/>
      <c r="J98" s="126" t="s">
        <v>174</v>
      </c>
      <c r="K98" s="118">
        <v>21.77</v>
      </c>
      <c r="L98" s="118">
        <v>22.46</v>
      </c>
      <c r="M98" s="118">
        <v>22.7</v>
      </c>
    </row>
    <row r="99" spans="1:13" ht="14.25" customHeight="1" thickBot="1">
      <c r="A99" s="119" t="s">
        <v>102</v>
      </c>
      <c r="B99" s="118">
        <v>21.91</v>
      </c>
      <c r="C99" s="96">
        <f t="shared" si="21"/>
        <v>8.76</v>
      </c>
      <c r="D99" s="96">
        <f t="shared" si="22"/>
        <v>10.96</v>
      </c>
      <c r="E99" s="96">
        <f t="shared" si="23"/>
        <v>14.24</v>
      </c>
      <c r="F99" s="96">
        <f t="shared" si="24"/>
        <v>17.53</v>
      </c>
      <c r="G99" s="96">
        <f t="shared" si="25"/>
        <v>3.29</v>
      </c>
      <c r="H99" s="109">
        <f t="shared" si="26"/>
        <v>5.48</v>
      </c>
      <c r="I99" s="29"/>
      <c r="J99" s="126" t="s">
        <v>175</v>
      </c>
      <c r="K99" s="118">
        <v>21.31</v>
      </c>
      <c r="L99" s="118">
        <v>21.91</v>
      </c>
      <c r="M99" s="118">
        <v>22.12</v>
      </c>
    </row>
    <row r="100" spans="1:13" ht="14.25" customHeight="1" thickBot="1">
      <c r="A100" s="119" t="s">
        <v>101</v>
      </c>
      <c r="B100" s="118">
        <v>20.89</v>
      </c>
      <c r="C100" s="96">
        <f t="shared" si="21"/>
        <v>8.36</v>
      </c>
      <c r="D100" s="96">
        <f t="shared" si="22"/>
        <v>10.45</v>
      </c>
      <c r="E100" s="96">
        <f t="shared" si="23"/>
        <v>13.58</v>
      </c>
      <c r="F100" s="96">
        <f t="shared" si="24"/>
        <v>16.71</v>
      </c>
      <c r="G100" s="96">
        <f t="shared" si="25"/>
        <v>3.13</v>
      </c>
      <c r="H100" s="109">
        <f t="shared" si="26"/>
        <v>5.22</v>
      </c>
      <c r="I100" s="29"/>
      <c r="J100" s="126" t="s">
        <v>176</v>
      </c>
      <c r="K100" s="118">
        <v>20.29</v>
      </c>
      <c r="L100" s="118">
        <v>20.89</v>
      </c>
      <c r="M100" s="118">
        <v>21.1</v>
      </c>
    </row>
    <row r="101" spans="1:13" ht="14.25" customHeight="1" thickBot="1">
      <c r="A101" s="119" t="s">
        <v>100</v>
      </c>
      <c r="B101" s="118">
        <v>20.13</v>
      </c>
      <c r="C101" s="96">
        <f t="shared" si="21"/>
        <v>8.0500000000000007</v>
      </c>
      <c r="D101" s="96">
        <f t="shared" si="22"/>
        <v>10.07</v>
      </c>
      <c r="E101" s="96">
        <f t="shared" si="23"/>
        <v>13.08</v>
      </c>
      <c r="F101" s="96">
        <f t="shared" si="24"/>
        <v>16.100000000000001</v>
      </c>
      <c r="G101" s="96">
        <f t="shared" si="25"/>
        <v>3.02</v>
      </c>
      <c r="H101" s="109">
        <f t="shared" si="26"/>
        <v>5.03</v>
      </c>
      <c r="I101" s="29"/>
      <c r="J101" s="126" t="s">
        <v>177</v>
      </c>
      <c r="K101" s="118">
        <v>19.559999999999999</v>
      </c>
      <c r="L101" s="118">
        <v>20.13</v>
      </c>
      <c r="M101" s="118">
        <v>20.329999999999998</v>
      </c>
    </row>
    <row r="102" spans="1:13" ht="14.25" customHeight="1" thickBot="1">
      <c r="A102" s="119" t="s">
        <v>99</v>
      </c>
      <c r="B102" s="118">
        <v>19.43</v>
      </c>
      <c r="C102" s="96">
        <f t="shared" si="21"/>
        <v>7.77</v>
      </c>
      <c r="D102" s="96">
        <f t="shared" si="22"/>
        <v>9.7200000000000006</v>
      </c>
      <c r="E102" s="96">
        <f t="shared" si="23"/>
        <v>12.63</v>
      </c>
      <c r="F102" s="96">
        <f t="shared" si="24"/>
        <v>15.54</v>
      </c>
      <c r="G102" s="96">
        <f t="shared" si="25"/>
        <v>2.91</v>
      </c>
      <c r="H102" s="109">
        <f t="shared" si="26"/>
        <v>4.8600000000000003</v>
      </c>
      <c r="I102" s="29"/>
      <c r="J102" s="126" t="s">
        <v>178</v>
      </c>
      <c r="K102" s="118">
        <v>18.86</v>
      </c>
      <c r="L102" s="118">
        <v>19.43</v>
      </c>
      <c r="M102" s="118">
        <v>19.63</v>
      </c>
    </row>
    <row r="103" spans="1:13" ht="14.25" customHeight="1" thickBot="1">
      <c r="A103" s="119" t="s">
        <v>98</v>
      </c>
      <c r="B103" s="118">
        <v>18.22</v>
      </c>
      <c r="C103" s="96">
        <f t="shared" si="21"/>
        <v>7.29</v>
      </c>
      <c r="D103" s="96">
        <f t="shared" si="22"/>
        <v>9.11</v>
      </c>
      <c r="E103" s="96">
        <f t="shared" si="23"/>
        <v>11.84</v>
      </c>
      <c r="F103" s="96">
        <f t="shared" si="24"/>
        <v>14.58</v>
      </c>
      <c r="G103" s="96">
        <f t="shared" si="25"/>
        <v>2.73</v>
      </c>
      <c r="H103" s="109">
        <f t="shared" si="26"/>
        <v>4.5599999999999996</v>
      </c>
      <c r="I103" s="29"/>
      <c r="J103" s="126" t="s">
        <v>179</v>
      </c>
      <c r="K103" s="118">
        <v>17.68</v>
      </c>
      <c r="L103" s="118">
        <v>18.22</v>
      </c>
      <c r="M103" s="118">
        <v>18.41</v>
      </c>
    </row>
    <row r="104" spans="1:13" ht="14.25" customHeight="1" thickBot="1">
      <c r="A104" s="119" t="s">
        <v>97</v>
      </c>
      <c r="B104" s="118">
        <v>17.649999999999999</v>
      </c>
      <c r="C104" s="96">
        <f t="shared" si="21"/>
        <v>7.06</v>
      </c>
      <c r="D104" s="96">
        <f t="shared" si="22"/>
        <v>8.83</v>
      </c>
      <c r="E104" s="96">
        <f t="shared" si="23"/>
        <v>11.47</v>
      </c>
      <c r="F104" s="96">
        <f t="shared" si="24"/>
        <v>14.12</v>
      </c>
      <c r="G104" s="96">
        <f t="shared" si="25"/>
        <v>2.65</v>
      </c>
      <c r="H104" s="109">
        <f t="shared" si="26"/>
        <v>4.41</v>
      </c>
      <c r="I104" s="29"/>
      <c r="J104" s="126" t="s">
        <v>180</v>
      </c>
      <c r="K104" s="118">
        <v>17.14</v>
      </c>
      <c r="L104" s="118">
        <v>17.649999999999999</v>
      </c>
      <c r="M104" s="118">
        <v>17.829999999999998</v>
      </c>
    </row>
    <row r="105" spans="1:13" ht="14.25" customHeight="1" thickBot="1">
      <c r="A105" s="119" t="s">
        <v>96</v>
      </c>
      <c r="B105" s="118">
        <v>17.14</v>
      </c>
      <c r="C105" s="96">
        <f t="shared" si="21"/>
        <v>6.86</v>
      </c>
      <c r="D105" s="96">
        <f t="shared" si="22"/>
        <v>8.57</v>
      </c>
      <c r="E105" s="96">
        <f t="shared" si="23"/>
        <v>11.14</v>
      </c>
      <c r="F105" s="96">
        <f t="shared" si="24"/>
        <v>13.71</v>
      </c>
      <c r="G105" s="96">
        <f t="shared" si="25"/>
        <v>2.57</v>
      </c>
      <c r="H105" s="109">
        <f t="shared" si="26"/>
        <v>4.29</v>
      </c>
      <c r="I105" s="29"/>
      <c r="J105" s="126" t="s">
        <v>181</v>
      </c>
      <c r="K105" s="118">
        <v>16.63</v>
      </c>
      <c r="L105" s="118">
        <v>17.14</v>
      </c>
      <c r="M105" s="118">
        <v>17.32</v>
      </c>
    </row>
    <row r="106" spans="1:13" ht="14.25" customHeight="1" thickBot="1">
      <c r="A106" s="119" t="s">
        <v>95</v>
      </c>
      <c r="B106" s="118"/>
      <c r="C106" s="96">
        <f t="shared" si="21"/>
        <v>0</v>
      </c>
      <c r="D106" s="96">
        <f t="shared" si="22"/>
        <v>0</v>
      </c>
      <c r="E106" s="96">
        <f t="shared" si="23"/>
        <v>0</v>
      </c>
      <c r="F106" s="96">
        <f t="shared" si="24"/>
        <v>0</v>
      </c>
      <c r="G106" s="96">
        <f t="shared" si="25"/>
        <v>0</v>
      </c>
      <c r="H106" s="109"/>
      <c r="I106" s="29"/>
      <c r="K106" s="118"/>
      <c r="L106" s="118"/>
      <c r="M106" s="118"/>
    </row>
    <row r="107" spans="1:13" ht="14.25" customHeight="1" thickBot="1">
      <c r="A107" s="119" t="s">
        <v>94</v>
      </c>
      <c r="B107" s="118">
        <v>16.600000000000001</v>
      </c>
      <c r="C107" s="96">
        <f t="shared" si="21"/>
        <v>6.64</v>
      </c>
      <c r="D107" s="96">
        <f t="shared" si="22"/>
        <v>8.3000000000000007</v>
      </c>
      <c r="E107" s="96">
        <f t="shared" si="23"/>
        <v>10.79</v>
      </c>
      <c r="F107" s="96">
        <f t="shared" si="24"/>
        <v>13.28</v>
      </c>
      <c r="G107" s="96">
        <f t="shared" si="25"/>
        <v>2.4900000000000002</v>
      </c>
      <c r="H107" s="109">
        <f t="shared" ref="H107:H108" si="31">ROUND(B107 /4,2)</f>
        <v>4.1500000000000004</v>
      </c>
      <c r="I107" s="29"/>
      <c r="J107" s="126" t="s">
        <v>182</v>
      </c>
      <c r="K107" s="118">
        <v>16.059999999999999</v>
      </c>
      <c r="L107" s="118">
        <v>16.600000000000001</v>
      </c>
      <c r="M107" s="118">
        <v>16.79</v>
      </c>
    </row>
    <row r="108" spans="1:13" ht="14.25" customHeight="1" thickBot="1">
      <c r="A108" s="120" t="s">
        <v>93</v>
      </c>
      <c r="B108" s="118">
        <v>13.37</v>
      </c>
      <c r="C108" s="96">
        <f t="shared" si="21"/>
        <v>5.35</v>
      </c>
      <c r="D108" s="96">
        <f t="shared" si="22"/>
        <v>6.69</v>
      </c>
      <c r="E108" s="96">
        <f t="shared" si="23"/>
        <v>8.69</v>
      </c>
      <c r="F108" s="96">
        <f t="shared" si="24"/>
        <v>10.7</v>
      </c>
      <c r="G108" s="96">
        <f t="shared" si="25"/>
        <v>2.0099999999999998</v>
      </c>
      <c r="H108" s="109">
        <f t="shared" si="31"/>
        <v>3.34</v>
      </c>
      <c r="I108" s="29"/>
      <c r="J108" s="126" t="s">
        <v>183</v>
      </c>
      <c r="K108" s="118">
        <v>12.84</v>
      </c>
      <c r="L108" s="118">
        <v>13.37</v>
      </c>
      <c r="M108" s="118">
        <v>13.56</v>
      </c>
    </row>
    <row r="109" spans="1:13" ht="14.2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</row>
  </sheetData>
  <sheetProtection algorithmName="SHA-512" hashValue="XSJJ9a6bGMt7W/aM/0SNL8uEYWRw2h+3Rb4L4njFRf7H+I1IajGVoMjZ53GlHrQL0kBvMq9CLGO8P0POcIjuRg==" saltValue="jDgHtBREozjMccJIvm9m6g==" spinCount="100000" sheet="1" objects="1" scenarios="1"/>
  <mergeCells count="14">
    <mergeCell ref="K2:K3"/>
    <mergeCell ref="F2:H2"/>
    <mergeCell ref="A2:A3"/>
    <mergeCell ref="B2:B3"/>
    <mergeCell ref="K59:K60"/>
    <mergeCell ref="G59:G60"/>
    <mergeCell ref="A59:A60"/>
    <mergeCell ref="A38:A39"/>
    <mergeCell ref="B38:B39"/>
    <mergeCell ref="F38:H38"/>
    <mergeCell ref="A23:A24"/>
    <mergeCell ref="B23:B24"/>
    <mergeCell ref="B59:B60"/>
    <mergeCell ref="F23:H23"/>
  </mergeCell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E100"/>
  <sheetViews>
    <sheetView workbookViewId="0"/>
  </sheetViews>
  <sheetFormatPr baseColWidth="10" defaultColWidth="14.41796875" defaultRowHeight="15" customHeight="1"/>
  <cols>
    <col min="1" max="6" width="10.68359375" customWidth="1"/>
  </cols>
  <sheetData>
    <row r="1" spans="3:5" ht="14.25" customHeight="1">
      <c r="C1" t="s">
        <v>157</v>
      </c>
      <c r="D1" t="s">
        <v>158</v>
      </c>
      <c r="E1" t="s">
        <v>159</v>
      </c>
    </row>
    <row r="2" spans="3:5" ht="14.25" customHeight="1">
      <c r="C2" t="s">
        <v>160</v>
      </c>
    </row>
    <row r="3" spans="3:5" ht="14.25" customHeight="1">
      <c r="C3" t="s">
        <v>161</v>
      </c>
    </row>
    <row r="4" spans="3:5" ht="14.25" customHeight="1">
      <c r="C4" t="s">
        <v>162</v>
      </c>
    </row>
    <row r="5" spans="3:5" ht="14.25" customHeight="1">
      <c r="C5" t="s">
        <v>163</v>
      </c>
    </row>
    <row r="6" spans="3:5" ht="14.25" customHeight="1"/>
    <row r="7" spans="3:5" ht="14.25" customHeight="1"/>
    <row r="8" spans="3:5" ht="14.25" customHeight="1"/>
    <row r="9" spans="3:5" ht="14.25" customHeight="1"/>
    <row r="10" spans="3:5" ht="14.25" customHeight="1"/>
    <row r="11" spans="3:5" ht="14.25" customHeight="1"/>
    <row r="12" spans="3:5" ht="14.25" customHeight="1"/>
    <row r="13" spans="3:5" ht="14.25" customHeight="1"/>
    <row r="14" spans="3:5" ht="14.25" customHeight="1"/>
    <row r="15" spans="3:5" ht="14.25" customHeight="1"/>
    <row r="16" spans="3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Mein Geld</vt:lpstr>
      <vt:lpstr>Erläuterungen</vt:lpstr>
      <vt:lpstr>OF</vt:lpstr>
      <vt:lpstr>Anlagen A-E</vt:lpstr>
      <vt:lpstr>Anlage G</vt:lpstr>
      <vt:lpstr>_SSC</vt:lpstr>
      <vt:lpstr>Entgeltgruppen</vt:lpstr>
      <vt:lpstr>'Mein Geld'!Z_DA5040D1_FB9E_4B9B_A34F_8C9AAC669D8E_.wvu.PrintArea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michel</dc:creator>
  <cp:lastModifiedBy>tobias michel</cp:lastModifiedBy>
  <cp:lastPrinted>2018-04-08T15:28:16Z</cp:lastPrinted>
  <dcterms:created xsi:type="dcterms:W3CDTF">2017-06-10T19:43:07Z</dcterms:created>
  <dcterms:modified xsi:type="dcterms:W3CDTF">2019-05-30T15:27:27Z</dcterms:modified>
</cp:coreProperties>
</file>